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40" windowWidth="20775" windowHeight="9660" activeTab="2"/>
  </bookViews>
  <sheets>
    <sheet name="Rekapitulace stavby" sheetId="1" r:id="rId1"/>
    <sheet name="VP - Vodovodní přípojka" sheetId="2" r:id="rId2"/>
    <sheet name="VON - Vedlejší a ostatní ..." sheetId="3" r:id="rId3"/>
  </sheets>
  <definedNames>
    <definedName name="_xlnm._FilterDatabase" localSheetId="2" hidden="1">'VON - Vedlejší a ostatní ...'!$C$123:$K$145</definedName>
    <definedName name="_xlnm._FilterDatabase" localSheetId="1" hidden="1">'VP - Vodovodní přípojka'!$C$123:$K$272</definedName>
    <definedName name="_xlnm.Print_Titles" localSheetId="0">'Rekapitulace stavby'!$92:$92</definedName>
    <definedName name="_xlnm.Print_Titles" localSheetId="2">'VON - Vedlejší a ostatní ...'!$123:$123</definedName>
    <definedName name="_xlnm.Print_Titles" localSheetId="1">'VP - Vodovodní přípojka'!$123:$123</definedName>
    <definedName name="_xlnm.Print_Area" localSheetId="0">'Rekapitulace stavby'!$D$4:$AO$76,'Rekapitulace stavby'!$C$82:$AQ$97</definedName>
    <definedName name="_xlnm.Print_Area" localSheetId="2">'VON - Vedlejší a ostatní ...'!$C$4:$J$76,'VON - Vedlejší a ostatní ...'!$C$82:$J$105,'VON - Vedlejší a ostatní ...'!$C$111:$J$145</definedName>
    <definedName name="_xlnm.Print_Area" localSheetId="1">'VP - Vodovodní přípojka'!$C$4:$J$76,'VP - Vodovodní přípojka'!$C$82:$J$105,'VP - Vodovodní přípojka'!$C$111:$J$272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29" i="3"/>
  <c r="BH129" i="3"/>
  <c r="BG129" i="3"/>
  <c r="BF129" i="3"/>
  <c r="T129" i="3"/>
  <c r="R129" i="3"/>
  <c r="P129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F118" i="3"/>
  <c r="E116" i="3"/>
  <c r="F89" i="3"/>
  <c r="E87" i="3"/>
  <c r="J24" i="3"/>
  <c r="E24" i="3"/>
  <c r="J121" i="3" s="1"/>
  <c r="J23" i="3"/>
  <c r="J21" i="3"/>
  <c r="E21" i="3"/>
  <c r="J120" i="3" s="1"/>
  <c r="J20" i="3"/>
  <c r="J18" i="3"/>
  <c r="E18" i="3"/>
  <c r="F92" i="3" s="1"/>
  <c r="J17" i="3"/>
  <c r="J15" i="3"/>
  <c r="E15" i="3"/>
  <c r="F120" i="3" s="1"/>
  <c r="J14" i="3"/>
  <c r="J12" i="3"/>
  <c r="J89" i="3"/>
  <c r="E7" i="3"/>
  <c r="E85" i="3" s="1"/>
  <c r="J37" i="2"/>
  <c r="J36" i="2"/>
  <c r="AY95" i="1" s="1"/>
  <c r="J35" i="2"/>
  <c r="AX95" i="1" s="1"/>
  <c r="BI272" i="2"/>
  <c r="BH272" i="2"/>
  <c r="BG272" i="2"/>
  <c r="BF272" i="2"/>
  <c r="T272" i="2"/>
  <c r="T271" i="2" s="1"/>
  <c r="R272" i="2"/>
  <c r="R271" i="2" s="1"/>
  <c r="P272" i="2"/>
  <c r="P271" i="2" s="1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R264" i="2"/>
  <c r="P264" i="2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F118" i="2"/>
  <c r="E116" i="2"/>
  <c r="F89" i="2"/>
  <c r="E87" i="2"/>
  <c r="J24" i="2"/>
  <c r="E24" i="2"/>
  <c r="J121" i="2" s="1"/>
  <c r="J23" i="2"/>
  <c r="J21" i="2"/>
  <c r="E21" i="2"/>
  <c r="J120" i="2" s="1"/>
  <c r="J20" i="2"/>
  <c r="J18" i="2"/>
  <c r="E18" i="2"/>
  <c r="F92" i="2" s="1"/>
  <c r="J17" i="2"/>
  <c r="J15" i="2"/>
  <c r="E15" i="2"/>
  <c r="F120" i="2" s="1"/>
  <c r="J14" i="2"/>
  <c r="J12" i="2"/>
  <c r="J118" i="2" s="1"/>
  <c r="E7" i="2"/>
  <c r="E114" i="2" s="1"/>
  <c r="L90" i="1"/>
  <c r="AM90" i="1"/>
  <c r="AM89" i="1"/>
  <c r="L89" i="1"/>
  <c r="AM87" i="1"/>
  <c r="L87" i="1"/>
  <c r="L85" i="1"/>
  <c r="L84" i="1"/>
  <c r="BK145" i="3"/>
  <c r="J142" i="3"/>
  <c r="J139" i="3"/>
  <c r="BK138" i="3"/>
  <c r="J137" i="3"/>
  <c r="J257" i="2"/>
  <c r="BK256" i="2"/>
  <c r="J255" i="2"/>
  <c r="J253" i="2"/>
  <c r="J250" i="2"/>
  <c r="J246" i="2"/>
  <c r="BK239" i="2"/>
  <c r="BK237" i="2"/>
  <c r="BK236" i="2"/>
  <c r="BK235" i="2"/>
  <c r="J233" i="2"/>
  <c r="BK231" i="2"/>
  <c r="BK230" i="2"/>
  <c r="BK225" i="2"/>
  <c r="J221" i="2"/>
  <c r="J219" i="2"/>
  <c r="BK216" i="2"/>
  <c r="BK213" i="2"/>
  <c r="BK210" i="2"/>
  <c r="J209" i="2"/>
  <c r="J207" i="2"/>
  <c r="BK205" i="2"/>
  <c r="J202" i="2"/>
  <c r="J196" i="2"/>
  <c r="J191" i="2"/>
  <c r="J185" i="2"/>
  <c r="BK181" i="2"/>
  <c r="J175" i="2"/>
  <c r="J161" i="2"/>
  <c r="J155" i="2"/>
  <c r="J151" i="2"/>
  <c r="J149" i="2"/>
  <c r="J145" i="2"/>
  <c r="J136" i="2"/>
  <c r="BK129" i="2"/>
  <c r="AS94" i="1"/>
  <c r="BK143" i="3"/>
  <c r="BK139" i="3"/>
  <c r="BK137" i="3"/>
  <c r="BK136" i="3"/>
  <c r="J133" i="3"/>
  <c r="J129" i="3"/>
  <c r="BK267" i="2"/>
  <c r="J264" i="2"/>
  <c r="J259" i="2"/>
  <c r="BK250" i="2"/>
  <c r="BK249" i="2"/>
  <c r="J248" i="2"/>
  <c r="J240" i="2"/>
  <c r="BK238" i="2"/>
  <c r="J237" i="2"/>
  <c r="J234" i="2"/>
  <c r="BK232" i="2"/>
  <c r="BK226" i="2"/>
  <c r="BK224" i="2"/>
  <c r="J214" i="2"/>
  <c r="J210" i="2"/>
  <c r="BK209" i="2"/>
  <c r="BK206" i="2"/>
  <c r="J200" i="2"/>
  <c r="BK196" i="2"/>
  <c r="BK187" i="2"/>
  <c r="J178" i="2"/>
  <c r="J176" i="2"/>
  <c r="J173" i="2"/>
  <c r="J159" i="2"/>
  <c r="BK142" i="2"/>
  <c r="J137" i="2"/>
  <c r="J133" i="2"/>
  <c r="J145" i="3"/>
  <c r="J144" i="3"/>
  <c r="BK142" i="3"/>
  <c r="J138" i="3"/>
  <c r="J136" i="3"/>
  <c r="BK272" i="2"/>
  <c r="J268" i="2"/>
  <c r="BK266" i="2"/>
  <c r="BK264" i="2"/>
  <c r="BK259" i="2"/>
  <c r="J252" i="2"/>
  <c r="J244" i="2"/>
  <c r="BK243" i="2"/>
  <c r="BK240" i="2"/>
  <c r="J239" i="2"/>
  <c r="J235" i="2"/>
  <c r="J232" i="2"/>
  <c r="J231" i="2"/>
  <c r="J227" i="2"/>
  <c r="J226" i="2"/>
  <c r="J225" i="2"/>
  <c r="BK219" i="2"/>
  <c r="J217" i="2"/>
  <c r="J216" i="2"/>
  <c r="J212" i="2"/>
  <c r="J206" i="2"/>
  <c r="BK202" i="2"/>
  <c r="J194" i="2"/>
  <c r="J189" i="2"/>
  <c r="J187" i="2"/>
  <c r="BK185" i="2"/>
  <c r="J171" i="2"/>
  <c r="BK169" i="2"/>
  <c r="BK166" i="2"/>
  <c r="BK164" i="2"/>
  <c r="BK162" i="2"/>
  <c r="BK159" i="2"/>
  <c r="BK155" i="2"/>
  <c r="J153" i="2"/>
  <c r="BK151" i="2"/>
  <c r="BK147" i="2"/>
  <c r="J147" i="2"/>
  <c r="BK145" i="2"/>
  <c r="J143" i="2"/>
  <c r="J142" i="2"/>
  <c r="BK140" i="2"/>
  <c r="J127" i="2"/>
  <c r="J132" i="3"/>
  <c r="BK129" i="3"/>
  <c r="BK128" i="3"/>
  <c r="BK127" i="3"/>
  <c r="J272" i="2"/>
  <c r="J269" i="2"/>
  <c r="BK268" i="2"/>
  <c r="J267" i="2"/>
  <c r="BK257" i="2"/>
  <c r="J256" i="2"/>
  <c r="BK255" i="2"/>
  <c r="BK253" i="2"/>
  <c r="J249" i="2"/>
  <c r="BK248" i="2"/>
  <c r="BK247" i="2"/>
  <c r="BK246" i="2"/>
  <c r="BK244" i="2"/>
  <c r="J243" i="2"/>
  <c r="BK242" i="2"/>
  <c r="J241" i="2"/>
  <c r="J238" i="2"/>
  <c r="J236" i="2"/>
  <c r="BK234" i="2"/>
  <c r="BK229" i="2"/>
  <c r="BK228" i="2"/>
  <c r="BK223" i="2"/>
  <c r="BK222" i="2"/>
  <c r="BK221" i="2"/>
  <c r="BK220" i="2"/>
  <c r="BK218" i="2"/>
  <c r="BK215" i="2"/>
  <c r="BK214" i="2"/>
  <c r="BK212" i="2"/>
  <c r="J208" i="2"/>
  <c r="J198" i="2"/>
  <c r="BK186" i="2"/>
  <c r="J183" i="2"/>
  <c r="J181" i="2"/>
  <c r="BK173" i="2"/>
  <c r="J166" i="2"/>
  <c r="J164" i="2"/>
  <c r="BK161" i="2"/>
  <c r="BK156" i="2"/>
  <c r="J135" i="2"/>
  <c r="BK144" i="3"/>
  <c r="J143" i="3"/>
  <c r="BK133" i="3"/>
  <c r="BK132" i="3"/>
  <c r="J128" i="3"/>
  <c r="J127" i="3"/>
  <c r="BK269" i="2"/>
  <c r="J266" i="2"/>
  <c r="BK252" i="2"/>
  <c r="J247" i="2"/>
  <c r="J242" i="2"/>
  <c r="BK241" i="2"/>
  <c r="J230" i="2"/>
  <c r="J228" i="2"/>
  <c r="BK227" i="2"/>
  <c r="J222" i="2"/>
  <c r="J220" i="2"/>
  <c r="BK217" i="2"/>
  <c r="J215" i="2"/>
  <c r="J213" i="2"/>
  <c r="BK211" i="2"/>
  <c r="BK207" i="2"/>
  <c r="J205" i="2"/>
  <c r="BK200" i="2"/>
  <c r="BK194" i="2"/>
  <c r="BK191" i="2"/>
  <c r="BK189" i="2"/>
  <c r="BK188" i="2"/>
  <c r="J186" i="2"/>
  <c r="BK183" i="2"/>
  <c r="BK178" i="2"/>
  <c r="BK175" i="2"/>
  <c r="J169" i="2"/>
  <c r="BK157" i="2"/>
  <c r="J156" i="2"/>
  <c r="BK149" i="2"/>
  <c r="BK143" i="2"/>
  <c r="J140" i="2"/>
  <c r="BK139" i="2"/>
  <c r="BK136" i="2"/>
  <c r="BK133" i="2"/>
  <c r="J131" i="2"/>
  <c r="BK127" i="2"/>
  <c r="BK233" i="2"/>
  <c r="J229" i="2"/>
  <c r="J224" i="2"/>
  <c r="J223" i="2"/>
  <c r="J218" i="2"/>
  <c r="J211" i="2"/>
  <c r="BK208" i="2"/>
  <c r="BK198" i="2"/>
  <c r="J188" i="2"/>
  <c r="BK176" i="2"/>
  <c r="BK171" i="2"/>
  <c r="J162" i="2"/>
  <c r="J157" i="2"/>
  <c r="BK153" i="2"/>
  <c r="J139" i="2"/>
  <c r="BK137" i="2"/>
  <c r="BK135" i="2"/>
  <c r="BK131" i="2"/>
  <c r="J129" i="2"/>
  <c r="P126" i="2" l="1"/>
  <c r="P180" i="2"/>
  <c r="P204" i="2"/>
  <c r="R251" i="2"/>
  <c r="P258" i="2"/>
  <c r="T126" i="3"/>
  <c r="T125" i="3"/>
  <c r="T126" i="2"/>
  <c r="BK204" i="2"/>
  <c r="J204" i="2" s="1"/>
  <c r="J101" i="2" s="1"/>
  <c r="BK251" i="2"/>
  <c r="J251" i="2" s="1"/>
  <c r="J102" i="2" s="1"/>
  <c r="T258" i="2"/>
  <c r="R126" i="2"/>
  <c r="T180" i="2"/>
  <c r="BK193" i="2"/>
  <c r="J193" i="2"/>
  <c r="J100" i="2"/>
  <c r="P193" i="2"/>
  <c r="R193" i="2"/>
  <c r="T193" i="2"/>
  <c r="P251" i="2"/>
  <c r="BK258" i="2"/>
  <c r="J258" i="2" s="1"/>
  <c r="J103" i="2" s="1"/>
  <c r="P126" i="3"/>
  <c r="P125" i="3" s="1"/>
  <c r="P131" i="3"/>
  <c r="P130" i="3"/>
  <c r="R135" i="3"/>
  <c r="R134" i="3" s="1"/>
  <c r="R180" i="2"/>
  <c r="T204" i="2"/>
  <c r="R258" i="2"/>
  <c r="R126" i="3"/>
  <c r="R125" i="3"/>
  <c r="BK131" i="3"/>
  <c r="J131" i="3"/>
  <c r="J100" i="3" s="1"/>
  <c r="R131" i="3"/>
  <c r="R130" i="3"/>
  <c r="BK135" i="3"/>
  <c r="J135" i="3" s="1"/>
  <c r="J102" i="3" s="1"/>
  <c r="T135" i="3"/>
  <c r="T134" i="3"/>
  <c r="P141" i="3"/>
  <c r="P140" i="3"/>
  <c r="BK126" i="2"/>
  <c r="J126" i="2"/>
  <c r="J98" i="2" s="1"/>
  <c r="BK180" i="2"/>
  <c r="J180" i="2"/>
  <c r="J99" i="2"/>
  <c r="R204" i="2"/>
  <c r="T251" i="2"/>
  <c r="BK126" i="3"/>
  <c r="J126" i="3"/>
  <c r="J98" i="3" s="1"/>
  <c r="T131" i="3"/>
  <c r="T130" i="3"/>
  <c r="P135" i="3"/>
  <c r="P134" i="3" s="1"/>
  <c r="BK141" i="3"/>
  <c r="J141" i="3"/>
  <c r="J104" i="3"/>
  <c r="R141" i="3"/>
  <c r="R140" i="3"/>
  <c r="T141" i="3"/>
  <c r="T140" i="3"/>
  <c r="F91" i="2"/>
  <c r="F121" i="2"/>
  <c r="BE133" i="2"/>
  <c r="BE136" i="2"/>
  <c r="BE140" i="2"/>
  <c r="BE147" i="2"/>
  <c r="BE151" i="2"/>
  <c r="BE156" i="2"/>
  <c r="BE166" i="2"/>
  <c r="BE175" i="2"/>
  <c r="BE178" i="2"/>
  <c r="BE207" i="2"/>
  <c r="BE209" i="2"/>
  <c r="BE228" i="2"/>
  <c r="BE231" i="2"/>
  <c r="J89" i="2"/>
  <c r="J92" i="2"/>
  <c r="BE129" i="2"/>
  <c r="BE137" i="2"/>
  <c r="BE176" i="2"/>
  <c r="BE181" i="2"/>
  <c r="BE187" i="2"/>
  <c r="BE196" i="2"/>
  <c r="BE210" i="2"/>
  <c r="BE216" i="2"/>
  <c r="BE221" i="2"/>
  <c r="BE226" i="2"/>
  <c r="BE232" i="2"/>
  <c r="BE239" i="2"/>
  <c r="BE243" i="2"/>
  <c r="BE246" i="2"/>
  <c r="BE253" i="2"/>
  <c r="BE259" i="2"/>
  <c r="BE268" i="2"/>
  <c r="BK271" i="2"/>
  <c r="J271" i="2" s="1"/>
  <c r="J104" i="2" s="1"/>
  <c r="F91" i="3"/>
  <c r="E114" i="3"/>
  <c r="BE129" i="3"/>
  <c r="BE139" i="3"/>
  <c r="E85" i="2"/>
  <c r="J91" i="2"/>
  <c r="BE145" i="2"/>
  <c r="BE155" i="2"/>
  <c r="BE159" i="2"/>
  <c r="BE171" i="2"/>
  <c r="BE185" i="2"/>
  <c r="BE188" i="2"/>
  <c r="BE202" i="2"/>
  <c r="BE211" i="2"/>
  <c r="BE213" i="2"/>
  <c r="BE217" i="2"/>
  <c r="BE219" i="2"/>
  <c r="BE225" i="2"/>
  <c r="BE227" i="2"/>
  <c r="BE235" i="2"/>
  <c r="BE237" i="2"/>
  <c r="BE240" i="2"/>
  <c r="BE264" i="2"/>
  <c r="J92" i="3"/>
  <c r="J118" i="3"/>
  <c r="BE136" i="3"/>
  <c r="BE137" i="3"/>
  <c r="BE145" i="3"/>
  <c r="BE149" i="2"/>
  <c r="BE157" i="2"/>
  <c r="BE161" i="2"/>
  <c r="BE183" i="2"/>
  <c r="BE191" i="2"/>
  <c r="BE200" i="2"/>
  <c r="BE215" i="2"/>
  <c r="BE223" i="2"/>
  <c r="BE230" i="2"/>
  <c r="BE234" i="2"/>
  <c r="BE248" i="2"/>
  <c r="BE250" i="2"/>
  <c r="BE257" i="2"/>
  <c r="BE266" i="2"/>
  <c r="J91" i="3"/>
  <c r="F121" i="3"/>
  <c r="BE127" i="3"/>
  <c r="BE133" i="3"/>
  <c r="BE127" i="2"/>
  <c r="BE131" i="2"/>
  <c r="BE164" i="2"/>
  <c r="BE186" i="2"/>
  <c r="BE198" i="2"/>
  <c r="BE205" i="2"/>
  <c r="BE208" i="2"/>
  <c r="BE218" i="2"/>
  <c r="BE222" i="2"/>
  <c r="BE233" i="2"/>
  <c r="BE236" i="2"/>
  <c r="BE244" i="2"/>
  <c r="BE247" i="2"/>
  <c r="BE255" i="2"/>
  <c r="BE256" i="2"/>
  <c r="BE267" i="2"/>
  <c r="BE269" i="2"/>
  <c r="BE272" i="2"/>
  <c r="BE128" i="3"/>
  <c r="BE132" i="3"/>
  <c r="BE138" i="3"/>
  <c r="BE142" i="3"/>
  <c r="BE135" i="2"/>
  <c r="BE139" i="2"/>
  <c r="BE142" i="2"/>
  <c r="BE143" i="2"/>
  <c r="BE153" i="2"/>
  <c r="BE162" i="2"/>
  <c r="BE169" i="2"/>
  <c r="BE173" i="2"/>
  <c r="BE189" i="2"/>
  <c r="BE194" i="2"/>
  <c r="BE206" i="2"/>
  <c r="BE212" i="2"/>
  <c r="BE214" i="2"/>
  <c r="BE220" i="2"/>
  <c r="BE224" i="2"/>
  <c r="BE229" i="2"/>
  <c r="BE238" i="2"/>
  <c r="BE241" i="2"/>
  <c r="BE242" i="2"/>
  <c r="BE249" i="2"/>
  <c r="BE252" i="2"/>
  <c r="BE143" i="3"/>
  <c r="BE144" i="3"/>
  <c r="J34" i="2"/>
  <c r="AW95" i="1"/>
  <c r="F37" i="3"/>
  <c r="BD96" i="1" s="1"/>
  <c r="F34" i="3"/>
  <c r="BA96" i="1"/>
  <c r="F36" i="3"/>
  <c r="BC96" i="1" s="1"/>
  <c r="F36" i="2"/>
  <c r="BC95" i="1" s="1"/>
  <c r="F34" i="2"/>
  <c r="BA95" i="1" s="1"/>
  <c r="J34" i="3"/>
  <c r="AW96" i="1" s="1"/>
  <c r="F35" i="2"/>
  <c r="BB95" i="1" s="1"/>
  <c r="F37" i="2"/>
  <c r="BD95" i="1" s="1"/>
  <c r="F35" i="3"/>
  <c r="BB96" i="1" s="1"/>
  <c r="P124" i="3" l="1"/>
  <c r="AU96" i="1"/>
  <c r="T125" i="2"/>
  <c r="T124" i="2" s="1"/>
  <c r="T124" i="3"/>
  <c r="P125" i="2"/>
  <c r="P124" i="2"/>
  <c r="AU95" i="1" s="1"/>
  <c r="R124" i="3"/>
  <c r="R125" i="2"/>
  <c r="R124" i="2"/>
  <c r="BK130" i="3"/>
  <c r="J130" i="3" s="1"/>
  <c r="J99" i="3" s="1"/>
  <c r="BK140" i="3"/>
  <c r="J140" i="3" s="1"/>
  <c r="J103" i="3" s="1"/>
  <c r="BK125" i="2"/>
  <c r="J125" i="2"/>
  <c r="J97" i="2" s="1"/>
  <c r="BK125" i="3"/>
  <c r="BK134" i="3"/>
  <c r="J134" i="3" s="1"/>
  <c r="J101" i="3" s="1"/>
  <c r="J33" i="2"/>
  <c r="AV95" i="1" s="1"/>
  <c r="AT95" i="1" s="1"/>
  <c r="F33" i="3"/>
  <c r="AZ96" i="1"/>
  <c r="BA94" i="1"/>
  <c r="W30" i="1"/>
  <c r="BD94" i="1"/>
  <c r="W33" i="1"/>
  <c r="BC94" i="1"/>
  <c r="W32" i="1" s="1"/>
  <c r="BB94" i="1"/>
  <c r="W31" i="1"/>
  <c r="F33" i="2"/>
  <c r="AZ95" i="1"/>
  <c r="J33" i="3"/>
  <c r="AV96" i="1"/>
  <c r="AT96" i="1"/>
  <c r="BK124" i="3" l="1"/>
  <c r="J124" i="3" s="1"/>
  <c r="J30" i="3" s="1"/>
  <c r="AG96" i="1" s="1"/>
  <c r="J39" i="3"/>
  <c r="J96" i="3"/>
  <c r="J125" i="3"/>
  <c r="J97" i="3" s="1"/>
  <c r="BK124" i="2"/>
  <c r="J124" i="2"/>
  <c r="J96" i="2" s="1"/>
  <c r="AN96" i="1"/>
  <c r="AU94" i="1"/>
  <c r="AZ94" i="1"/>
  <c r="W29" i="1" s="1"/>
  <c r="AW94" i="1"/>
  <c r="AK30" i="1" s="1"/>
  <c r="AY94" i="1"/>
  <c r="AX94" i="1"/>
  <c r="AV94" i="1" l="1"/>
  <c r="AK29" i="1"/>
  <c r="J30" i="2"/>
  <c r="AG95" i="1"/>
  <c r="AN95" i="1" s="1"/>
  <c r="J39" i="2" l="1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<sst xmlns="http://schemas.openxmlformats.org/spreadsheetml/2006/main" count="2418" uniqueCount="617">
  <si>
    <t>Export Komplet</t>
  </si>
  <si>
    <t/>
  </si>
  <si>
    <t>2.0</t>
  </si>
  <si>
    <t>False</t>
  </si>
  <si>
    <t>{561704f3-f5c5-4e27-8c24-d76ab867d0a3}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</si>
  <si>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</si>
  <si>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</si>
  <si>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</si>
  <si>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</si>
  <si>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</si>
  <si>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</si>
  <si>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</si>
  <si>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</si>
  <si>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</si>
  <si>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</si>
  <si>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</si>
  <si>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Vodovodní přípojka - SZŠ Pardubice</t>
  </si>
  <si>
    <t>KSO:</t>
  </si>
  <si>
    <t>CC-CZ:</t>
  </si>
  <si>
    <t>Místo:</t>
  </si>
  <si>
    <t xml:space="preserve"> </t>
  </si>
  <si>
    <t>Datum:</t>
  </si>
  <si>
    <t>25. 3. 2021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</si>
  <si>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</si>
  <si>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</si>
  <si>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</si>
  <si>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</si>
  <si>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</si>
  <si>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</si>
  <si>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</si>
  <si>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</si>
  <si>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</si>
  <si>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</si>
  <si>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</si>
  <si>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</si>
  <si>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</si>
  <si>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</si>
  <si>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</si>
  <si>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</si>
  <si>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</si>
  <si>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</si>
  <si>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</si>
  <si>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</si>
  <si>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</si>
  <si>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</si>
  <si>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</si>
  <si>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</si>
  <si>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</si>
  <si>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</si>
  <si>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</si>
  <si>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</si>
  <si>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</si>
  <si>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</si>
  <si>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</si>
  <si>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</si>
  <si>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</si>
  <si>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</si>
  <si>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</si>
  <si>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</si>
  <si>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</si>
  <si>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</si>
  <si>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</si>
  <si>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</si>
  <si>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</si>
  <si>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</si>
  <si>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</si>
  <si>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</si>
  <si>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</si>
  <si>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</si>
  <si>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</si>
  <si>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</si>
  <si>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</si>
  <si>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</si>
  <si>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</si>
  <si>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</si>
  <si>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</si>
  <si>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</si>
  <si>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VP</t>
  </si>
  <si>
    <t>Vodovodní přípojka</t>
  </si>
  <si>
    <t>STA</t>
  </si>
  <si>
    <t>1</t>
  </si>
  <si>
    <t>{c5a79153-2c69-49e6-9372-b305ce1e9595}</t>
  </si>
  <si>
    <t>2</t>
  </si>
  <si>
    <t>VON</t>
  </si>
  <si>
    <t>Vedlejší a ostatní náklady</t>
  </si>
  <si>
    <t>{891ef72c-4eb5-4c10-9153-45ca95dffba6}</t>
  </si>
  <si>
    <t>KRYCÍ LIST SOUPISU PRACÍ</t>
  </si>
  <si>
    <t>Objekt:</t>
  </si>
  <si>
    <t>VP - Vodovodní přípojka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</si>
  <si>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</si>
  <si>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</si>
  <si>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</si>
  <si>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</si>
  <si>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</si>
  <si>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</si>
  <si>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</si>
  <si>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</si>
  <si>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</si>
  <si>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</si>
  <si>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</si>
  <si>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</si>
  <si>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</si>
  <si>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</si>
  <si>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</si>
  <si>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</si>
  <si>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</si>
  <si>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</si>
  <si>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</si>
  <si>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</si>
  <si>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</si>
  <si>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</si>
  <si>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</si>
  <si>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</si>
  <si>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</si>
  <si>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</si>
  <si>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</si>
  <si>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</si>
  <si>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</si>
  <si>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</si>
  <si>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</si>
  <si>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</si>
  <si>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podkladu z kameniva drceného tl 200 mm strojně pl do 50 m2</t>
  </si>
  <si>
    <t>m2</t>
  </si>
  <si>
    <t>4</t>
  </si>
  <si>
    <t>-676765705</t>
  </si>
  <si>
    <t>VV</t>
  </si>
  <si>
    <t>"místní" 2</t>
  </si>
  <si>
    <t>113107331</t>
  </si>
  <si>
    <t>Odstranění podkladu z betonu prostého tl 150 mm strojně pl do 50 m2</t>
  </si>
  <si>
    <t>1685937269</t>
  </si>
  <si>
    <t>"místní"2</t>
  </si>
  <si>
    <t>3</t>
  </si>
  <si>
    <t>113107341</t>
  </si>
  <si>
    <t>Odstranění podkladu živičného tl 50 mm strojně pl do 50 m2</t>
  </si>
  <si>
    <t>-606545005</t>
  </si>
  <si>
    <t>113107342</t>
  </si>
  <si>
    <t>Odstranění podkladu živičného tl 100 mm strojně pl do 50 m2</t>
  </si>
  <si>
    <t>463532876</t>
  </si>
  <si>
    <t>5</t>
  </si>
  <si>
    <t>113202111</t>
  </si>
  <si>
    <t>Vytrhání obrub krajníků obrubníků stojatých</t>
  </si>
  <si>
    <t>m</t>
  </si>
  <si>
    <t>-2019256912</t>
  </si>
  <si>
    <t>6</t>
  </si>
  <si>
    <t>115001101</t>
  </si>
  <si>
    <t>Převedení vody potrubím DN do 100</t>
  </si>
  <si>
    <t>2093311464</t>
  </si>
  <si>
    <t>7</t>
  </si>
  <si>
    <t>115101201</t>
  </si>
  <si>
    <t>Čerpání vody na dopravní výšku do 10 m průměrný přítok do 500 l/min</t>
  </si>
  <si>
    <t>hod</t>
  </si>
  <si>
    <t>672726023</t>
  </si>
  <si>
    <t>10*6</t>
  </si>
  <si>
    <t>8</t>
  </si>
  <si>
    <t>115101301</t>
  </si>
  <si>
    <t>Pohotovost čerpací soupravy pro dopravní výšku do 10 m přítok do 500 l/min</t>
  </si>
  <si>
    <t>den</t>
  </si>
  <si>
    <t>-2065923074</t>
  </si>
  <si>
    <t>9</t>
  </si>
  <si>
    <t>119001401</t>
  </si>
  <si>
    <t>Dočasné zajištění potrubí ocelového nebo litinového DN do 200 mm</t>
  </si>
  <si>
    <t>257864172</t>
  </si>
  <si>
    <t>"vodovod" 6</t>
  </si>
  <si>
    <t>10</t>
  </si>
  <si>
    <t>12115</t>
  </si>
  <si>
    <t>Čerpací šachta</t>
  </si>
  <si>
    <t>ks</t>
  </si>
  <si>
    <t>538132662</t>
  </si>
  <si>
    <t>11</t>
  </si>
  <si>
    <t>121151103</t>
  </si>
  <si>
    <t>Sejmutí ornice plochy do 100 m2 tl vrstvy do 200 mm strojně</t>
  </si>
  <si>
    <t>178521950</t>
  </si>
  <si>
    <t>16</t>
  </si>
  <si>
    <t>12</t>
  </si>
  <si>
    <t>130001101</t>
  </si>
  <si>
    <t>Příplatek k cenám hloubených vykopávek za ztížení vykopávky v blízkosti podzemního vedení nebo výbušnin pro jakoukoliv třídu horniny</t>
  </si>
  <si>
    <t>m3</t>
  </si>
  <si>
    <t>-884513656</t>
  </si>
  <si>
    <t>6*1,5*2</t>
  </si>
  <si>
    <t>13</t>
  </si>
  <si>
    <t>131351203</t>
  </si>
  <si>
    <t>Hloubení jam zapažených v hornině třídy těžitelnosti II, skupiny 4 objem do 100 m3 strojně</t>
  </si>
  <si>
    <t>51862032</t>
  </si>
  <si>
    <t>"VŠ" 4,3*2,7*(2,73-0,2)</t>
  </si>
  <si>
    <t>14</t>
  </si>
  <si>
    <t>132354204</t>
  </si>
  <si>
    <t>Hloubení zapažených rýh š do 2000 mm v hornině třídy těžitelnosti II, skupiny 4 objem do 500 m3</t>
  </si>
  <si>
    <t>-1377495376</t>
  </si>
  <si>
    <t>"POTRUBÍ"3*1,5*(2,1-0,2)</t>
  </si>
  <si>
    <t>151811132</t>
  </si>
  <si>
    <t>Osazení pažicího boxu hl výkopu do 4 m š do 2,5 m</t>
  </si>
  <si>
    <t>1380368203</t>
  </si>
  <si>
    <t>3*2,1*2</t>
  </si>
  <si>
    <t>151811133</t>
  </si>
  <si>
    <t>Osazení pažicího boxu hl výkopu do 4 m š do 5 m</t>
  </si>
  <si>
    <t>-49507863</t>
  </si>
  <si>
    <t>"Vš pažící šachta" 4,3*2,73*2+2,7*2,73*2</t>
  </si>
  <si>
    <t>17</t>
  </si>
  <si>
    <t>151811232</t>
  </si>
  <si>
    <t>Odstranění pažicího boxu hl výkopu do 4 m š do 2,5 m</t>
  </si>
  <si>
    <t>-568694038</t>
  </si>
  <si>
    <t>18</t>
  </si>
  <si>
    <t>151811233</t>
  </si>
  <si>
    <t>Odstranění pažicího boxu hl výkopu do 4 m š do 5 m</t>
  </si>
  <si>
    <t>97050548</t>
  </si>
  <si>
    <t>19</t>
  </si>
  <si>
    <t>162351124</t>
  </si>
  <si>
    <t>Vodorovné přemístění do 1000 m výkopku/sypaniny z hornin třídy těžitelnosti II, skupiny 4 a 5</t>
  </si>
  <si>
    <t>-2098870601</t>
  </si>
  <si>
    <t>"zásypy" 21,546</t>
  </si>
  <si>
    <t>20</t>
  </si>
  <si>
    <t>162751137</t>
  </si>
  <si>
    <t>Vodorovné přemístění do 10000 m výkopku/sypaniny z horniny třídy těžitelnosti II, skupiny 4 a 5</t>
  </si>
  <si>
    <t>1299237390</t>
  </si>
  <si>
    <t>(29,373+8,55)-21,546</t>
  </si>
  <si>
    <t>167151102</t>
  </si>
  <si>
    <t>Nakládání výkopku z hornin třídy těžitelnosti II, skupiny 4 a 5 do 100 m3</t>
  </si>
  <si>
    <t>216535136</t>
  </si>
  <si>
    <t>22</t>
  </si>
  <si>
    <t>171201221</t>
  </si>
  <si>
    <t>Poplatek za uložení na skládce (skládkovné) zeminy a kamení kód odpadu 17 05 04</t>
  </si>
  <si>
    <t>t</t>
  </si>
  <si>
    <t>-1892830905</t>
  </si>
  <si>
    <t>16,377*1,8</t>
  </si>
  <si>
    <t>23</t>
  </si>
  <si>
    <t>171251201</t>
  </si>
  <si>
    <t>Uložení sypaniny na skládky nebo meziskládky</t>
  </si>
  <si>
    <t>541676969</t>
  </si>
  <si>
    <t>29,373+8,550</t>
  </si>
  <si>
    <t>24</t>
  </si>
  <si>
    <t>174101101</t>
  </si>
  <si>
    <t>Zásyp jam, šachet rýh nebo kolem objektů sypaninou se zhutněním</t>
  </si>
  <si>
    <t>-383914842</t>
  </si>
  <si>
    <t>"výkop" 29,373+8,550</t>
  </si>
  <si>
    <t>37,923-2,322-0,450-0,612-1,575-2,23*3,2*1,6</t>
  </si>
  <si>
    <t>25</t>
  </si>
  <si>
    <t>175151101</t>
  </si>
  <si>
    <t>Obsypání potrubí strojně sypaninou bez prohození, uloženou do 3 m</t>
  </si>
  <si>
    <t>604082137</t>
  </si>
  <si>
    <t>"potrubí" 3*1,5*0,35</t>
  </si>
  <si>
    <t>26</t>
  </si>
  <si>
    <t>M</t>
  </si>
  <si>
    <t>58337331</t>
  </si>
  <si>
    <t>štěrkopísek frakce 0/22</t>
  </si>
  <si>
    <t>1747999582</t>
  </si>
  <si>
    <t>1,575*1,8</t>
  </si>
  <si>
    <t>27</t>
  </si>
  <si>
    <t>181311103</t>
  </si>
  <si>
    <t>Rozprostření ornice tl vrstvy do 200 mm v rovině nebo ve svahu do 1:5 ručně</t>
  </si>
  <si>
    <t>1065694153</t>
  </si>
  <si>
    <t>28</t>
  </si>
  <si>
    <t>183405211</t>
  </si>
  <si>
    <t>Výsev trávníku hydroosevem na ornici</t>
  </si>
  <si>
    <t>1361693788</t>
  </si>
  <si>
    <t>29</t>
  </si>
  <si>
    <t>10364100</t>
  </si>
  <si>
    <t>zemina pro terénní úpravy - tříděná</t>
  </si>
  <si>
    <t>-2139913985</t>
  </si>
  <si>
    <t>16*0,2*1,8</t>
  </si>
  <si>
    <t>30</t>
  </si>
  <si>
    <t>00572470</t>
  </si>
  <si>
    <t>osivo směs travní univerzál</t>
  </si>
  <si>
    <t>kg</t>
  </si>
  <si>
    <t>1618713676</t>
  </si>
  <si>
    <t>16/20</t>
  </si>
  <si>
    <t>Vodorovné konstrukce</t>
  </si>
  <si>
    <t>31</t>
  </si>
  <si>
    <t>451541111</t>
  </si>
  <si>
    <t>Lože pod potrubí otevřený výkop ze štěrkodrtě</t>
  </si>
  <si>
    <t>-29243905</t>
  </si>
  <si>
    <t>"VŠ" 2,7*4,3*0,2</t>
  </si>
  <si>
    <t>32</t>
  </si>
  <si>
    <t>451573111</t>
  </si>
  <si>
    <t>Lože pod potrubí otevřený výkop ze štěrkopísku</t>
  </si>
  <si>
    <t>-994777593</t>
  </si>
  <si>
    <t>"potrubí" 1,5*3*0,1</t>
  </si>
  <si>
    <t>33</t>
  </si>
  <si>
    <t>452112111</t>
  </si>
  <si>
    <t>Osazení betonových prstenců nebo rámů v do 100 mm</t>
  </si>
  <si>
    <t>kus</t>
  </si>
  <si>
    <t>-1063074484</t>
  </si>
  <si>
    <t>34</t>
  </si>
  <si>
    <t>59224148</t>
  </si>
  <si>
    <t>prstenec šachtový vyrovnávací betonový rovný 625x100x100mm</t>
  </si>
  <si>
    <t>675681394</t>
  </si>
  <si>
    <t>35</t>
  </si>
  <si>
    <t>452112121</t>
  </si>
  <si>
    <t>Osazení betonových prstenců nebo rámů v do 200 mm</t>
  </si>
  <si>
    <t>-462694684</t>
  </si>
  <si>
    <t>36</t>
  </si>
  <si>
    <t>59224149</t>
  </si>
  <si>
    <t>prstenec šachtový vyrovnávací betonový rovný 625x100x120mm</t>
  </si>
  <si>
    <t>788385824</t>
  </si>
  <si>
    <t>37</t>
  </si>
  <si>
    <t>452311131</t>
  </si>
  <si>
    <t>Podkladní desky z betonu prostého tř. C 12/15 otevřený výkop</t>
  </si>
  <si>
    <t>1915592920</t>
  </si>
  <si>
    <t>"VŠ"3,4*1,8*0,1</t>
  </si>
  <si>
    <t>38</t>
  </si>
  <si>
    <t>452313131</t>
  </si>
  <si>
    <t>Podkladní bloky z betonu prostého tř. C 12/15 otevřený výkop</t>
  </si>
  <si>
    <t>21062427</t>
  </si>
  <si>
    <t>1*0,5*0,5*0,5</t>
  </si>
  <si>
    <t>Komunikace pozemní</t>
  </si>
  <si>
    <t>39</t>
  </si>
  <si>
    <t>564861111</t>
  </si>
  <si>
    <t>Podklad ze štěrkodrtě ŠD tl 200 mm</t>
  </si>
  <si>
    <t>-1455611411</t>
  </si>
  <si>
    <t>40</t>
  </si>
  <si>
    <t>565155101</t>
  </si>
  <si>
    <t>Asfaltový beton vrstva podkladní ACP 16 (obalované kamenivo OKS) tl 70 mm š do 1,5 m</t>
  </si>
  <si>
    <t>-395509047</t>
  </si>
  <si>
    <t>41</t>
  </si>
  <si>
    <t>567122112</t>
  </si>
  <si>
    <t>Podklad ze směsi stmelené cementem SC C 8/10 (KSC I) tl 130 mm</t>
  </si>
  <si>
    <t>-1801782817</t>
  </si>
  <si>
    <t>42</t>
  </si>
  <si>
    <t>573231108</t>
  </si>
  <si>
    <t>Postřik živičný spojovací ze silniční emulze v množství 0,50 kg/m2</t>
  </si>
  <si>
    <t>-1488182721</t>
  </si>
  <si>
    <t>43</t>
  </si>
  <si>
    <t>577134031</t>
  </si>
  <si>
    <t>Asfaltový beton vrstva obrusná ACO 11 (ABS) tř. I tl 40 mm š do 1,5 m z modifikovaného asfaltu</t>
  </si>
  <si>
    <t>-342122873</t>
  </si>
  <si>
    <t>Trubní vedení</t>
  </si>
  <si>
    <t>44</t>
  </si>
  <si>
    <t>850315121</t>
  </si>
  <si>
    <t>Výřez nebo výsek na potrubí z trub litinových tlakových nebo plastických hmot DN 150</t>
  </si>
  <si>
    <t>978846208</t>
  </si>
  <si>
    <t>45</t>
  </si>
  <si>
    <t>850375121</t>
  </si>
  <si>
    <t>Výřez nebo výsek na potrubí z trub litinových tlakových nebo plastických hmot DN 300</t>
  </si>
  <si>
    <t>1263894058</t>
  </si>
  <si>
    <t>46</t>
  </si>
  <si>
    <t>857242122</t>
  </si>
  <si>
    <t>Montáž litinových tvarovek jednoosých přírubových otevřený výkop DN 80</t>
  </si>
  <si>
    <t>1605822358</t>
  </si>
  <si>
    <t>47</t>
  </si>
  <si>
    <t>38821699</t>
  </si>
  <si>
    <t xml:space="preserve">vodoměr přírubový PN40 DN 80 </t>
  </si>
  <si>
    <t>-1049441079</t>
  </si>
  <si>
    <t>48</t>
  </si>
  <si>
    <t>55253239</t>
  </si>
  <si>
    <t>trouba přírubová litinová vodovodní  PN10/16 DN 80 dl 400mm</t>
  </si>
  <si>
    <t>1194696802</t>
  </si>
  <si>
    <t>49</t>
  </si>
  <si>
    <t>55253236</t>
  </si>
  <si>
    <t>trouba přírubová litinová vodovodní  PN10/16 DN 80 dl 250mm</t>
  </si>
  <si>
    <t>565414519</t>
  </si>
  <si>
    <t>50</t>
  </si>
  <si>
    <t>42273006</t>
  </si>
  <si>
    <t>montážní vložka přírubová litinová DN 80 PN 16</t>
  </si>
  <si>
    <t>-1333447634</t>
  </si>
  <si>
    <t>51</t>
  </si>
  <si>
    <t>857312122</t>
  </si>
  <si>
    <t>Montáž litinových tvarovek jednoosých přírubových otevřený výkop DN 150</t>
  </si>
  <si>
    <t>-418398129</t>
  </si>
  <si>
    <t>52</t>
  </si>
  <si>
    <t>55253616</t>
  </si>
  <si>
    <t>přechod přírubový,práškový epoxid tl 250µm FFR-kus litinový dl 200mm DN 150/80</t>
  </si>
  <si>
    <t>945667693</t>
  </si>
  <si>
    <t>53</t>
  </si>
  <si>
    <t>55253286</t>
  </si>
  <si>
    <t>trouba přírubová litinová vodovodní  PN10/16 DN 150 dl 400mm</t>
  </si>
  <si>
    <t>-1272971454</t>
  </si>
  <si>
    <t>54</t>
  </si>
  <si>
    <t>55253289</t>
  </si>
  <si>
    <t>trouba přírubová litinová vodovodní  PN10/16 DN 150 dl 600mm</t>
  </si>
  <si>
    <t>1314706485</t>
  </si>
  <si>
    <t>55</t>
  </si>
  <si>
    <t>55253293</t>
  </si>
  <si>
    <t>trouba přírubová litinová vodovodní  PN10/16 DN 150 dl 1000mm</t>
  </si>
  <si>
    <t>883801882</t>
  </si>
  <si>
    <t>56</t>
  </si>
  <si>
    <t>799415000016</t>
  </si>
  <si>
    <t xml:space="preserve"> E-KUS DN 150</t>
  </si>
  <si>
    <t>1727870708</t>
  </si>
  <si>
    <t>57</t>
  </si>
  <si>
    <t>55251726</t>
  </si>
  <si>
    <t>příruba slepá šedá litina s epoxidovou ochranou vrstvou DN 150</t>
  </si>
  <si>
    <t>-1962451624</t>
  </si>
  <si>
    <t>58</t>
  </si>
  <si>
    <t>42283515</t>
  </si>
  <si>
    <t>klapka zpětná litinová  PN16 DN 150x400mm</t>
  </si>
  <si>
    <t>1661541401</t>
  </si>
  <si>
    <t>59</t>
  </si>
  <si>
    <t>857314122</t>
  </si>
  <si>
    <t>Montáž litinových tvarovek odbočných přírubových otevřený výkop DN 150</t>
  </si>
  <si>
    <t>-1762203336</t>
  </si>
  <si>
    <t>60</t>
  </si>
  <si>
    <t>55253525</t>
  </si>
  <si>
    <t>tvarovka přírubová litinová s přírubovou odbočkou,práškový epoxid tl 250µm T-kus DN 150/50</t>
  </si>
  <si>
    <t>-1927176239</t>
  </si>
  <si>
    <t>61</t>
  </si>
  <si>
    <t>857372122</t>
  </si>
  <si>
    <t>Montáž litinových tvarovek jednoosých přírubových otevřený výkop DN 300</t>
  </si>
  <si>
    <t>-1592003561</t>
  </si>
  <si>
    <t>62</t>
  </si>
  <si>
    <t>799430000010</t>
  </si>
  <si>
    <t>E kus DN 300</t>
  </si>
  <si>
    <t>-1623347236</t>
  </si>
  <si>
    <t>63</t>
  </si>
  <si>
    <t>857374122</t>
  </si>
  <si>
    <t>Montáž litinových tvarovek odbočných přírubových otevřený výkop DN 300</t>
  </si>
  <si>
    <t>1088498683</t>
  </si>
  <si>
    <t>64</t>
  </si>
  <si>
    <t>55253547</t>
  </si>
  <si>
    <t>tvarovka přírubová litinová s přírubovou odbočkou,práškový epoxid tl 250µm T-kus DN 300/150</t>
  </si>
  <si>
    <t>-1210762298</t>
  </si>
  <si>
    <t>65</t>
  </si>
  <si>
    <t>891211222</t>
  </si>
  <si>
    <t>Montáž vodovodních šoupátek s ručním kolečkem v šachtách DN 50</t>
  </si>
  <si>
    <t>544851350</t>
  </si>
  <si>
    <t>66</t>
  </si>
  <si>
    <t>42221301</t>
  </si>
  <si>
    <t>šoupátko pitná voda litina GGG 50 krátká stavební dl PN10/16 DN 50x150mm</t>
  </si>
  <si>
    <t>-693916553</t>
  </si>
  <si>
    <t>67</t>
  </si>
  <si>
    <t>42210100</t>
  </si>
  <si>
    <t>kolo ruční pro DN 40-50 D 150mm</t>
  </si>
  <si>
    <t>-1440773700</t>
  </si>
  <si>
    <t>68</t>
  </si>
  <si>
    <t>891241222</t>
  </si>
  <si>
    <t>Montáž vodovodních šoupátek s ručním kolečkem v šachtách DN 80</t>
  </si>
  <si>
    <t>-954169966</t>
  </si>
  <si>
    <t>69</t>
  </si>
  <si>
    <t>42221303</t>
  </si>
  <si>
    <t>šoupátko pitná voda litina GGG 50 krátká stavební dl PN10/16 DN 80x180mm</t>
  </si>
  <si>
    <t>1963255074</t>
  </si>
  <si>
    <t>70</t>
  </si>
  <si>
    <t>42210101</t>
  </si>
  <si>
    <t>kolo ruční pro DN 65-80 D 175mm</t>
  </si>
  <si>
    <t>-1236528067</t>
  </si>
  <si>
    <t>71</t>
  </si>
  <si>
    <t>891311112</t>
  </si>
  <si>
    <t>Montáž vodovodních šoupátek otevřený výkop DN 150</t>
  </si>
  <si>
    <t>789415661</t>
  </si>
  <si>
    <t>72</t>
  </si>
  <si>
    <t>42221306</t>
  </si>
  <si>
    <t>šoupátko pitná voda litina GGG 50 krátká stavební dl PN10/16 DN 150x210mm</t>
  </si>
  <si>
    <t>530428050</t>
  </si>
  <si>
    <t>73</t>
  </si>
  <si>
    <t>42291074</t>
  </si>
  <si>
    <t>souprava zemní pro šoupátka teleskopická DN 100-150mm Rd 1,5m</t>
  </si>
  <si>
    <t>-72961028</t>
  </si>
  <si>
    <t>74</t>
  </si>
  <si>
    <t>892241111</t>
  </si>
  <si>
    <t>Tlaková zkouška vodou potrubí do 80</t>
  </si>
  <si>
    <t>1427319404</t>
  </si>
  <si>
    <t>75</t>
  </si>
  <si>
    <t>892273122</t>
  </si>
  <si>
    <t xml:space="preserve">Proplach a dezinfekce vodovodního potrubí DN  do 125 </t>
  </si>
  <si>
    <t>1270934914</t>
  </si>
  <si>
    <t>76</t>
  </si>
  <si>
    <t>892372111</t>
  </si>
  <si>
    <t>Zabezpečení konců potrubí DN do 300 při tlakových zkouškách vodou</t>
  </si>
  <si>
    <t>869287215</t>
  </si>
  <si>
    <t>77</t>
  </si>
  <si>
    <t>899104112</t>
  </si>
  <si>
    <t>Osazení poklopů litinových nebo ocelových včetně rámů pro třídu zatížení D400, E600</t>
  </si>
  <si>
    <t>-772261403</t>
  </si>
  <si>
    <t>78</t>
  </si>
  <si>
    <t>286619311</t>
  </si>
  <si>
    <t>poklop šachtový litinový  DN 600 pro třídu zatížení D400 uzamykatelný, vodotěsný 100 mm</t>
  </si>
  <si>
    <t>-2021779799</t>
  </si>
  <si>
    <t>79</t>
  </si>
  <si>
    <t>899125</t>
  </si>
  <si>
    <t>Nerezový spojovací materiál + těsnění + ochranná bandáž</t>
  </si>
  <si>
    <t>soub</t>
  </si>
  <si>
    <t>-1188668281</t>
  </si>
  <si>
    <t>80</t>
  </si>
  <si>
    <t>899401112</t>
  </si>
  <si>
    <t>Osazení poklopů litinových šoupátkových</t>
  </si>
  <si>
    <t>-1636781994</t>
  </si>
  <si>
    <t>81</t>
  </si>
  <si>
    <t>42291352</t>
  </si>
  <si>
    <t>poklop litinový šoupátkový pro zemní soupravy osazení do terénu a do vozovky samonivelační</t>
  </si>
  <si>
    <t>326007880</t>
  </si>
  <si>
    <t>82</t>
  </si>
  <si>
    <t>56230640</t>
  </si>
  <si>
    <t>deska podkladová uličního poklopu  tuhých souprav</t>
  </si>
  <si>
    <t>1730509485</t>
  </si>
  <si>
    <t>83</t>
  </si>
  <si>
    <t>899721111</t>
  </si>
  <si>
    <t xml:space="preserve">Signalizační vodič DN do 150 mm </t>
  </si>
  <si>
    <t>808343878</t>
  </si>
  <si>
    <t>6+1,5</t>
  </si>
  <si>
    <t>84</t>
  </si>
  <si>
    <t>899722114</t>
  </si>
  <si>
    <t>Krytí potrubí z plastů výstražnou fólií z PVC 40 cm</t>
  </si>
  <si>
    <t>-2114813453</t>
  </si>
  <si>
    <t>85</t>
  </si>
  <si>
    <t>899955</t>
  </si>
  <si>
    <t>Spojka na signalizační vodič D+M</t>
  </si>
  <si>
    <t>2122281396</t>
  </si>
  <si>
    <t>86</t>
  </si>
  <si>
    <t>R0002</t>
  </si>
  <si>
    <t>Provizorní zásobení vodou</t>
  </si>
  <si>
    <t>1552654371</t>
  </si>
  <si>
    <t>87</t>
  </si>
  <si>
    <t>3125213</t>
  </si>
  <si>
    <t>Prefabrikované dno 300/140/193/10 + kompozitního žebříku vč. ukotvení+ vývrty vč. utěsnění D+M</t>
  </si>
  <si>
    <t>888784022</t>
  </si>
  <si>
    <t>88</t>
  </si>
  <si>
    <t>3125203</t>
  </si>
  <si>
    <t>Prefabrikovaná zákrytová deska 300/14/20 D+M vč. otvoru na poklop</t>
  </si>
  <si>
    <t>-882756732</t>
  </si>
  <si>
    <t>Ostatní konstrukce a práce, bourání</t>
  </si>
  <si>
    <t>89</t>
  </si>
  <si>
    <t>916131213</t>
  </si>
  <si>
    <t>Osazení silničního obrubníku betonového stojatého s boční opěrou do lože z betonu prostého</t>
  </si>
  <si>
    <t>1840191333</t>
  </si>
  <si>
    <t>90</t>
  </si>
  <si>
    <t>919112111</t>
  </si>
  <si>
    <t>Řezání dilatačních spár š 4 mm hl do 60 mm příčných nebo podélných v živičném krytu</t>
  </si>
  <si>
    <t>245354814</t>
  </si>
  <si>
    <t>4+4</t>
  </si>
  <si>
    <t>91</t>
  </si>
  <si>
    <t>919122132</t>
  </si>
  <si>
    <t>Těsnění spár zálivkou za tepla pro komůrky š 20 mm hl 40 mm s těsnicím profilem</t>
  </si>
  <si>
    <t>1561832111</t>
  </si>
  <si>
    <t>92</t>
  </si>
  <si>
    <t>919731122</t>
  </si>
  <si>
    <t>Zarovnání styčné plochy podkladu nebo krytu živičného tl do 100 mm</t>
  </si>
  <si>
    <t>514429373</t>
  </si>
  <si>
    <t>93</t>
  </si>
  <si>
    <t>979024443</t>
  </si>
  <si>
    <t>Očištění vybouraných obrubníků a krajníků silničních</t>
  </si>
  <si>
    <t>648488718</t>
  </si>
  <si>
    <t>997</t>
  </si>
  <si>
    <t>Přesun sutě</t>
  </si>
  <si>
    <t>94</t>
  </si>
  <si>
    <t>997221571</t>
  </si>
  <si>
    <t>Vodorovná doprava vybouraných hmot do 1 km</t>
  </si>
  <si>
    <t>1314026871</t>
  </si>
  <si>
    <t>"kamenivo"0,580</t>
  </si>
  <si>
    <t>"beton" 0,650</t>
  </si>
  <si>
    <t>"živice" 0,196+0,44</t>
  </si>
  <si>
    <t>Součet</t>
  </si>
  <si>
    <t>95</t>
  </si>
  <si>
    <t>997221579</t>
  </si>
  <si>
    <t>Příplatek ZKD 1 km u vodorovné dopravy vybouraných hmot</t>
  </si>
  <si>
    <t>241477638</t>
  </si>
  <si>
    <t>1,866*9</t>
  </si>
  <si>
    <t>96</t>
  </si>
  <si>
    <t>997221612</t>
  </si>
  <si>
    <t>Nakládání vybouraných hmot na dopravní prostředky pro vodorovnou dopravu</t>
  </si>
  <si>
    <t>930049169</t>
  </si>
  <si>
    <t>97</t>
  </si>
  <si>
    <t>997221615</t>
  </si>
  <si>
    <t>Poplatek za uložení na skládce (skládkovné) stavebního odpadu betonového kód odpadu 17 01 01</t>
  </si>
  <si>
    <t>-1327304468</t>
  </si>
  <si>
    <t>98</t>
  </si>
  <si>
    <t>997221655</t>
  </si>
  <si>
    <t>1198399215</t>
  </si>
  <si>
    <t>99</t>
  </si>
  <si>
    <t>997221875</t>
  </si>
  <si>
    <t>Poplatek za uložení stavebního odpadu na recyklační skládce (skládkovné) asfaltového bez obsahu dehtu zatříděného do Katalogu odpadů pod kódem 17 03 02</t>
  </si>
  <si>
    <t>2098260132</t>
  </si>
  <si>
    <t>0,196+0,44</t>
  </si>
  <si>
    <t>998</t>
  </si>
  <si>
    <t>Přesun hmot</t>
  </si>
  <si>
    <t>100</t>
  </si>
  <si>
    <t>998273102</t>
  </si>
  <si>
    <t>Přesun hmot pro trubní vedení z trub litinových otevřený výkop</t>
  </si>
  <si>
    <t>-760705510</t>
  </si>
  <si>
    <t>VON - Vedlejší a ostatní náklady</t>
  </si>
  <si>
    <t>D1 - VON 1: Příprava a zařízení staveniště, provozní a územní vlivy</t>
  </si>
  <si>
    <t xml:space="preserve">    D2 - VRN: Vedlejší rozpočtové náklady</t>
  </si>
  <si>
    <t>D3 - VON 2: Projektové dokumentace - náklady jinde neuvedené</t>
  </si>
  <si>
    <t>D4 - VON 3: Ostatní náklady jinde neuvedené</t>
  </si>
  <si>
    <t>D5 - VON 4: Předání a převzetí díla - náklady jinde neuvedené</t>
  </si>
  <si>
    <t>D1</t>
  </si>
  <si>
    <t>VON 1: Příprava a zařízení staveniště, provozní a územní vlivy</t>
  </si>
  <si>
    <t>D2</t>
  </si>
  <si>
    <t>VRN: Vedlejší rozpočtové náklady</t>
  </si>
  <si>
    <t>X1</t>
  </si>
  <si>
    <t>Zařízení staveniště - příprava, zřízení, provozování, odstranění staveniště</t>
  </si>
  <si>
    <t>kpl</t>
  </si>
  <si>
    <t>X2</t>
  </si>
  <si>
    <t>Provozní vlivy po celou dobu stavby</t>
  </si>
  <si>
    <t>X3</t>
  </si>
  <si>
    <t>Územní vlivy</t>
  </si>
  <si>
    <t>D3</t>
  </si>
  <si>
    <t>VON 2: Projektové dokumentace - náklady jinde neuvedené</t>
  </si>
  <si>
    <t>X4</t>
  </si>
  <si>
    <t>Plán zásad organizace výstavby (ZOV)</t>
  </si>
  <si>
    <t>X5</t>
  </si>
  <si>
    <t>Prováděcí dokumentace organizace dopravy v průběhu stavby, dopravní značení, světelná signalizace</t>
  </si>
  <si>
    <t>D4</t>
  </si>
  <si>
    <t>VON 3: Ostatní náklady jinde neuvedené</t>
  </si>
  <si>
    <t>X8</t>
  </si>
  <si>
    <t>Vytýčení prostorové polohy stavebních objektů, vytýčení hranic pozemků, vytýčení obvodu staveniště</t>
  </si>
  <si>
    <t>X9</t>
  </si>
  <si>
    <t>Vytýčení stávajících inženýrských sítí, vč. kopání sond pro jejich zjištění, vč. ručních výkopů. Zajištění aktualizace vyjádření správců sítí k existenci sítí.</t>
  </si>
  <si>
    <t>X15</t>
  </si>
  <si>
    <t>Zajištění provozu dalšího subjektu nutného při přeložkách nebo poškození stávajících podzemních sítí - nutné uzavření úseků, zajištění návhradního zásobení</t>
  </si>
  <si>
    <t>X25</t>
  </si>
  <si>
    <t>Provedení dopravního značení po celou dobu výstavby včetně poplatků za zvláštní užívání silnic. Součástí  bude osazení a provozování veškerého dopravního značení dle prováděcí dokumentace organizace dopravy v průběhu stavby. Bude se jednat o osazení dopra</t>
  </si>
  <si>
    <t>D5</t>
  </si>
  <si>
    <t>VON 4: Předání a převzetí díla - náklady jinde neuvedené</t>
  </si>
  <si>
    <t>X28</t>
  </si>
  <si>
    <t>Komplexní a technologické zkoušky dle příslušných ČSN</t>
  </si>
  <si>
    <t>X30</t>
  </si>
  <si>
    <t>Vyhotovení  geodetického zaměření skutečného provedení stavby</t>
  </si>
  <si>
    <t>X31</t>
  </si>
  <si>
    <t>Vypracování geometrického plánu v celém rozsahu stavby</t>
  </si>
  <si>
    <t>X32</t>
  </si>
  <si>
    <t>Dokumentace skutečného provedení stavby (DSPS). Vyhotovení 6x v papírové podobě + 1 x elekronicky na CD ve formátech .doc, .xls, .dwg, .dxf.</t>
  </si>
  <si>
    <t>Střední zdravotnická škola Pardubice</t>
  </si>
  <si>
    <t>Dle výběrového řízení</t>
  </si>
  <si>
    <t>MULTIAQUA  s.r.o.</t>
  </si>
  <si>
    <t>00498793</t>
  </si>
  <si>
    <t>CZ00498793</t>
  </si>
  <si>
    <t>CZ60113111</t>
  </si>
  <si>
    <t>Vodovodní přípojka- SZŠ Pardubice</t>
  </si>
  <si>
    <t>21/004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</si>
</sst>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7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9" fillId="0" borderId="0" xfId="0" applyNumberFormat="1" applyFont="1"/>
    <xf numFmtId="0" fontId="37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3">
    <cellStyle name="Hypertextový odkaz" xfId="1" builtinId="8"/>
    <cellStyle name="Hypertextový odkaz 2" xfId="2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>
      <selection activeCell="Y41" sqref="Y4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 x14ac:dyDescent="0.2">
      <c r="AR2" s="222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6</v>
      </c>
      <c r="BT2" s="16" t="s">
        <v>7</v>
      </c>
    </row>
    <row r="3" spans="1:74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 x14ac:dyDescent="0.2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s="1" customFormat="1" ht="12" customHeight="1" x14ac:dyDescent="0.2">
      <c r="B5" s="19"/>
      <c r="D5" s="23" t="s">
        <v>13</v>
      </c>
      <c r="K5" s="199" t="s">
        <v>616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9"/>
      <c r="BE5" s="196" t="s">
        <v>14</v>
      </c>
      <c r="BS5" s="16" t="s">
        <v>6</v>
      </c>
    </row>
    <row r="6" spans="1:74" s="1" customFormat="1" ht="36.950000000000003" customHeight="1" x14ac:dyDescent="0.2">
      <c r="B6" s="19"/>
      <c r="D6" s="25" t="s">
        <v>15</v>
      </c>
      <c r="K6" s="201" t="s">
        <v>16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9"/>
      <c r="BE6" s="197"/>
      <c r="BS6" s="16" t="s">
        <v>6</v>
      </c>
    </row>
    <row r="7" spans="1:74" s="1" customFormat="1" ht="12" customHeight="1" x14ac:dyDescent="0.2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197"/>
      <c r="BS7" s="16" t="s">
        <v>6</v>
      </c>
    </row>
    <row r="8" spans="1:74" s="1" customFormat="1" ht="12" customHeight="1" x14ac:dyDescent="0.2">
      <c r="B8" s="19"/>
      <c r="D8" s="26" t="s">
        <v>19</v>
      </c>
      <c r="J8" s="191" t="s">
        <v>615</v>
      </c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K8" s="26" t="s">
        <v>21</v>
      </c>
      <c r="AN8" s="27" t="s">
        <v>22</v>
      </c>
      <c r="AR8" s="19"/>
      <c r="BE8" s="197"/>
      <c r="BS8" s="16" t="s">
        <v>6</v>
      </c>
    </row>
    <row r="9" spans="1:74" s="1" customFormat="1" ht="14.45" customHeight="1" x14ac:dyDescent="0.2">
      <c r="B9" s="19"/>
      <c r="AR9" s="19"/>
      <c r="BE9" s="197"/>
      <c r="BS9" s="16" t="s">
        <v>6</v>
      </c>
    </row>
    <row r="10" spans="1:74" s="1" customFormat="1" ht="12" customHeight="1" x14ac:dyDescent="0.2">
      <c r="B10" s="19"/>
      <c r="D10" s="26" t="s">
        <v>23</v>
      </c>
      <c r="J10" s="191" t="s">
        <v>609</v>
      </c>
      <c r="AK10" s="26" t="s">
        <v>24</v>
      </c>
      <c r="AN10" s="194" t="s">
        <v>612</v>
      </c>
      <c r="AR10" s="19"/>
      <c r="BE10" s="197"/>
      <c r="BS10" s="16" t="s">
        <v>6</v>
      </c>
    </row>
    <row r="11" spans="1:74" s="1" customFormat="1" ht="18.399999999999999" customHeight="1" x14ac:dyDescent="0.2">
      <c r="B11" s="19"/>
      <c r="E11" s="24" t="s">
        <v>20</v>
      </c>
      <c r="AK11" s="26" t="s">
        <v>25</v>
      </c>
      <c r="AN11" s="24" t="s">
        <v>613</v>
      </c>
      <c r="AR11" s="19"/>
      <c r="BE11" s="197"/>
      <c r="BS11" s="16" t="s">
        <v>6</v>
      </c>
    </row>
    <row r="12" spans="1:74" s="1" customFormat="1" ht="6.95" customHeight="1" x14ac:dyDescent="0.2">
      <c r="B12" s="19"/>
      <c r="AR12" s="19"/>
      <c r="BE12" s="197"/>
      <c r="BS12" s="16" t="s">
        <v>6</v>
      </c>
    </row>
    <row r="13" spans="1:74" s="1" customFormat="1" ht="12" customHeight="1" x14ac:dyDescent="0.2">
      <c r="B13" s="19"/>
      <c r="D13" s="26" t="s">
        <v>26</v>
      </c>
      <c r="AK13" s="26" t="s">
        <v>24</v>
      </c>
      <c r="AN13" s="28" t="s">
        <v>27</v>
      </c>
      <c r="AR13" s="19"/>
      <c r="BE13" s="197"/>
      <c r="BS13" s="16" t="s">
        <v>6</v>
      </c>
    </row>
    <row r="14" spans="1:74" ht="12.75" x14ac:dyDescent="0.2">
      <c r="B14" s="19"/>
      <c r="E14" s="223" t="s">
        <v>610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6" t="s">
        <v>25</v>
      </c>
      <c r="AN14" s="28" t="s">
        <v>27</v>
      </c>
      <c r="AR14" s="19"/>
      <c r="BE14" s="197"/>
      <c r="BS14" s="16" t="s">
        <v>6</v>
      </c>
    </row>
    <row r="15" spans="1:74" s="1" customFormat="1" ht="6.95" customHeight="1" x14ac:dyDescent="0.2">
      <c r="B15" s="19"/>
      <c r="AR15" s="19"/>
      <c r="BE15" s="197"/>
      <c r="BS15" s="16" t="s">
        <v>3</v>
      </c>
    </row>
    <row r="16" spans="1:74" s="1" customFormat="1" ht="12" customHeight="1" x14ac:dyDescent="0.2">
      <c r="B16" s="19"/>
      <c r="D16" s="26" t="s">
        <v>28</v>
      </c>
      <c r="AK16" s="26" t="s">
        <v>24</v>
      </c>
      <c r="AN16" s="193">
        <v>60113111</v>
      </c>
      <c r="AR16" s="19"/>
      <c r="BE16" s="197"/>
      <c r="BS16" s="16" t="s">
        <v>3</v>
      </c>
    </row>
    <row r="17" spans="1:71" s="1" customFormat="1" ht="18.399999999999999" customHeight="1" x14ac:dyDescent="0.2">
      <c r="B17" s="19"/>
      <c r="E17" s="192" t="s">
        <v>611</v>
      </c>
      <c r="AK17" s="26" t="s">
        <v>25</v>
      </c>
      <c r="AN17" s="193" t="s">
        <v>614</v>
      </c>
      <c r="AR17" s="19"/>
      <c r="BE17" s="197"/>
      <c r="BS17" s="16" t="s">
        <v>29</v>
      </c>
    </row>
    <row r="18" spans="1:71" s="1" customFormat="1" ht="6.95" customHeight="1" x14ac:dyDescent="0.2">
      <c r="B18" s="19"/>
      <c r="AR18" s="19"/>
      <c r="BE18" s="197"/>
      <c r="BS18" s="16" t="s">
        <v>6</v>
      </c>
    </row>
    <row r="19" spans="1:71" s="1" customFormat="1" ht="12" customHeight="1" x14ac:dyDescent="0.2">
      <c r="B19" s="19"/>
      <c r="D19" s="26" t="s">
        <v>30</v>
      </c>
      <c r="AK19" s="26" t="s">
        <v>24</v>
      </c>
      <c r="AN19" s="24" t="s">
        <v>1</v>
      </c>
      <c r="AR19" s="19"/>
      <c r="BE19" s="197"/>
      <c r="BS19" s="16" t="s">
        <v>6</v>
      </c>
    </row>
    <row r="20" spans="1:71" s="1" customFormat="1" ht="18.399999999999999" customHeight="1" x14ac:dyDescent="0.2">
      <c r="B20" s="19"/>
      <c r="E20" s="24" t="s">
        <v>20</v>
      </c>
      <c r="AK20" s="26" t="s">
        <v>25</v>
      </c>
      <c r="AN20" s="24" t="s">
        <v>1</v>
      </c>
      <c r="AR20" s="19"/>
      <c r="BE20" s="197"/>
      <c r="BS20" s="16" t="s">
        <v>29</v>
      </c>
    </row>
    <row r="21" spans="1:71" s="1" customFormat="1" ht="6.95" customHeight="1" x14ac:dyDescent="0.2">
      <c r="B21" s="19"/>
      <c r="AR21" s="19"/>
      <c r="BE21" s="197"/>
    </row>
    <row r="22" spans="1:71" s="1" customFormat="1" ht="12" customHeight="1" x14ac:dyDescent="0.2">
      <c r="B22" s="19"/>
      <c r="D22" s="26" t="s">
        <v>31</v>
      </c>
      <c r="AR22" s="19"/>
      <c r="BE22" s="197"/>
    </row>
    <row r="23" spans="1:71" s="1" customFormat="1" ht="16.5" customHeight="1" x14ac:dyDescent="0.2">
      <c r="B23" s="19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9"/>
      <c r="BE23" s="197"/>
    </row>
    <row r="24" spans="1:71" s="1" customFormat="1" ht="6.95" customHeight="1" x14ac:dyDescent="0.2">
      <c r="B24" s="19"/>
      <c r="AR24" s="19"/>
      <c r="BE24" s="197"/>
    </row>
    <row r="25" spans="1:71" s="1" customFormat="1" ht="6.95" customHeight="1" x14ac:dyDescent="0.2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7"/>
    </row>
    <row r="26" spans="1:71" s="2" customFormat="1" ht="25.9" customHeight="1" x14ac:dyDescent="0.2">
      <c r="A26" s="31"/>
      <c r="B26" s="32"/>
      <c r="C26" s="31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3">
        <f>ROUND(AG94,2)</f>
        <v>0</v>
      </c>
      <c r="AL26" s="204"/>
      <c r="AM26" s="204"/>
      <c r="AN26" s="204"/>
      <c r="AO26" s="204"/>
      <c r="AP26" s="31"/>
      <c r="AQ26" s="31"/>
      <c r="AR26" s="32"/>
      <c r="BE26" s="197"/>
    </row>
    <row r="27" spans="1:71" s="2" customFormat="1" ht="6.95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97"/>
    </row>
    <row r="28" spans="1:71" s="2" customFormat="1" ht="12.75" x14ac:dyDescent="0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05" t="s">
        <v>33</v>
      </c>
      <c r="M28" s="205"/>
      <c r="N28" s="205"/>
      <c r="O28" s="205"/>
      <c r="P28" s="205"/>
      <c r="Q28" s="31"/>
      <c r="R28" s="31"/>
      <c r="S28" s="31"/>
      <c r="T28" s="31"/>
      <c r="U28" s="31"/>
      <c r="V28" s="31"/>
      <c r="W28" s="205" t="s">
        <v>34</v>
      </c>
      <c r="X28" s="205"/>
      <c r="Y28" s="205"/>
      <c r="Z28" s="205"/>
      <c r="AA28" s="205"/>
      <c r="AB28" s="205"/>
      <c r="AC28" s="205"/>
      <c r="AD28" s="205"/>
      <c r="AE28" s="205"/>
      <c r="AF28" s="31"/>
      <c r="AG28" s="31"/>
      <c r="AH28" s="31"/>
      <c r="AI28" s="31"/>
      <c r="AJ28" s="31"/>
      <c r="AK28" s="205" t="s">
        <v>35</v>
      </c>
      <c r="AL28" s="205"/>
      <c r="AM28" s="205"/>
      <c r="AN28" s="205"/>
      <c r="AO28" s="205"/>
      <c r="AP28" s="31"/>
      <c r="AQ28" s="31"/>
      <c r="AR28" s="32"/>
      <c r="BE28" s="197"/>
    </row>
    <row r="29" spans="1:71" s="3" customFormat="1" ht="14.45" customHeight="1" x14ac:dyDescent="0.2">
      <c r="B29" s="36"/>
      <c r="D29" s="26" t="s">
        <v>36</v>
      </c>
      <c r="F29" s="26" t="s">
        <v>37</v>
      </c>
      <c r="L29" s="208">
        <v>0.21</v>
      </c>
      <c r="M29" s="207"/>
      <c r="N29" s="207"/>
      <c r="O29" s="207"/>
      <c r="P29" s="207"/>
      <c r="W29" s="206">
        <f>ROUND(AZ94, 2)</f>
        <v>0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 2)</f>
        <v>0</v>
      </c>
      <c r="AL29" s="207"/>
      <c r="AM29" s="207"/>
      <c r="AN29" s="207"/>
      <c r="AO29" s="207"/>
      <c r="AR29" s="36"/>
      <c r="BE29" s="198"/>
    </row>
    <row r="30" spans="1:71" s="3" customFormat="1" ht="14.45" customHeight="1" x14ac:dyDescent="0.2">
      <c r="B30" s="36"/>
      <c r="F30" s="26" t="s">
        <v>38</v>
      </c>
      <c r="L30" s="208">
        <v>0.15</v>
      </c>
      <c r="M30" s="207"/>
      <c r="N30" s="207"/>
      <c r="O30" s="207"/>
      <c r="P30" s="207"/>
      <c r="W30" s="206">
        <f>ROUND(BA94, 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 2)</f>
        <v>0</v>
      </c>
      <c r="AL30" s="207"/>
      <c r="AM30" s="207"/>
      <c r="AN30" s="207"/>
      <c r="AO30" s="207"/>
      <c r="AR30" s="36"/>
      <c r="BE30" s="198"/>
    </row>
    <row r="31" spans="1:71" s="3" customFormat="1" ht="14.45" hidden="1" customHeight="1" x14ac:dyDescent="0.2">
      <c r="B31" s="36"/>
      <c r="F31" s="26" t="s">
        <v>39</v>
      </c>
      <c r="L31" s="208">
        <v>0.21</v>
      </c>
      <c r="M31" s="207"/>
      <c r="N31" s="207"/>
      <c r="O31" s="207"/>
      <c r="P31" s="207"/>
      <c r="W31" s="206">
        <f>ROUND(BB94, 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6"/>
      <c r="BE31" s="198"/>
    </row>
    <row r="32" spans="1:71" s="3" customFormat="1" ht="14.45" hidden="1" customHeight="1" x14ac:dyDescent="0.2">
      <c r="B32" s="36"/>
      <c r="F32" s="26" t="s">
        <v>40</v>
      </c>
      <c r="L32" s="208">
        <v>0.15</v>
      </c>
      <c r="M32" s="207"/>
      <c r="N32" s="207"/>
      <c r="O32" s="207"/>
      <c r="P32" s="207"/>
      <c r="W32" s="206">
        <f>ROUND(BC94, 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6"/>
      <c r="BE32" s="198"/>
    </row>
    <row r="33" spans="1:57" s="3" customFormat="1" ht="14.45" hidden="1" customHeight="1" x14ac:dyDescent="0.2">
      <c r="B33" s="36"/>
      <c r="F33" s="26" t="s">
        <v>41</v>
      </c>
      <c r="L33" s="208">
        <v>0</v>
      </c>
      <c r="M33" s="207"/>
      <c r="N33" s="207"/>
      <c r="O33" s="207"/>
      <c r="P33" s="207"/>
      <c r="W33" s="206">
        <f>ROUND(BD94, 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6"/>
      <c r="BE33" s="198"/>
    </row>
    <row r="34" spans="1:57" s="2" customFormat="1" ht="6.95" customHeight="1" x14ac:dyDescent="0.2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97"/>
    </row>
    <row r="35" spans="1:57" s="2" customFormat="1" ht="25.9" customHeight="1" x14ac:dyDescent="0.2">
      <c r="A35" s="31"/>
      <c r="B35" s="32"/>
      <c r="C35" s="37"/>
      <c r="D35" s="38" t="s">
        <v>42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43</v>
      </c>
      <c r="U35" s="39"/>
      <c r="V35" s="39"/>
      <c r="W35" s="39"/>
      <c r="X35" s="209" t="s">
        <v>44</v>
      </c>
      <c r="Y35" s="210"/>
      <c r="Z35" s="210"/>
      <c r="AA35" s="210"/>
      <c r="AB35" s="210"/>
      <c r="AC35" s="39"/>
      <c r="AD35" s="39"/>
      <c r="AE35" s="39"/>
      <c r="AF35" s="39"/>
      <c r="AG35" s="39"/>
      <c r="AH35" s="39"/>
      <c r="AI35" s="39"/>
      <c r="AJ35" s="39"/>
      <c r="AK35" s="211">
        <f>SUM(AK26:AK33)</f>
        <v>0</v>
      </c>
      <c r="AL35" s="210"/>
      <c r="AM35" s="210"/>
      <c r="AN35" s="210"/>
      <c r="AO35" s="212"/>
      <c r="AP35" s="37"/>
      <c r="AQ35" s="37"/>
      <c r="AR35" s="32"/>
      <c r="BE35" s="31"/>
    </row>
    <row r="36" spans="1:57" s="2" customFormat="1" ht="6.95" customHeight="1" x14ac:dyDescent="0.2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 x14ac:dyDescent="0.2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 x14ac:dyDescent="0.2">
      <c r="B38" s="19"/>
      <c r="AR38" s="19"/>
    </row>
    <row r="39" spans="1:57" s="1" customFormat="1" ht="14.45" customHeight="1" x14ac:dyDescent="0.2">
      <c r="B39" s="19"/>
      <c r="AR39" s="19"/>
    </row>
    <row r="40" spans="1:57" s="1" customFormat="1" ht="14.45" customHeight="1" x14ac:dyDescent="0.2">
      <c r="B40" s="19"/>
      <c r="AR40" s="19"/>
    </row>
    <row r="41" spans="1:57" s="1" customFormat="1" ht="14.45" customHeight="1" x14ac:dyDescent="0.2">
      <c r="B41" s="19"/>
      <c r="AR41" s="19"/>
    </row>
    <row r="42" spans="1:57" s="1" customFormat="1" ht="14.45" customHeight="1" x14ac:dyDescent="0.2">
      <c r="B42" s="19"/>
      <c r="AR42" s="19"/>
    </row>
    <row r="43" spans="1:57" s="1" customFormat="1" ht="14.45" customHeight="1" x14ac:dyDescent="0.2">
      <c r="B43" s="19"/>
      <c r="AR43" s="19"/>
    </row>
    <row r="44" spans="1:57" s="1" customFormat="1" ht="14.45" customHeight="1" x14ac:dyDescent="0.2">
      <c r="B44" s="19"/>
      <c r="AR44" s="19"/>
    </row>
    <row r="45" spans="1:57" s="1" customFormat="1" ht="14.45" customHeight="1" x14ac:dyDescent="0.2">
      <c r="B45" s="19"/>
      <c r="AR45" s="19"/>
    </row>
    <row r="46" spans="1:57" s="1" customFormat="1" ht="14.45" customHeight="1" x14ac:dyDescent="0.2">
      <c r="B46" s="19"/>
      <c r="AR46" s="19"/>
    </row>
    <row r="47" spans="1:57" s="1" customFormat="1" ht="14.45" customHeight="1" x14ac:dyDescent="0.2">
      <c r="B47" s="19"/>
      <c r="AR47" s="19"/>
    </row>
    <row r="48" spans="1:57" s="1" customFormat="1" ht="14.45" customHeight="1" x14ac:dyDescent="0.2">
      <c r="B48" s="19"/>
      <c r="AR48" s="19"/>
    </row>
    <row r="49" spans="1:57" s="2" customFormat="1" ht="14.45" customHeight="1" x14ac:dyDescent="0.2">
      <c r="B49" s="41"/>
      <c r="D49" s="42" t="s">
        <v>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46</v>
      </c>
      <c r="AI49" s="43"/>
      <c r="AJ49" s="43"/>
      <c r="AK49" s="43"/>
      <c r="AL49" s="43"/>
      <c r="AM49" s="43"/>
      <c r="AN49" s="43"/>
      <c r="AO49" s="43"/>
      <c r="AR49" s="41"/>
    </row>
    <row r="50" spans="1:57" x14ac:dyDescent="0.2">
      <c r="B50" s="19"/>
      <c r="AR50" s="19"/>
    </row>
    <row r="51" spans="1:57" x14ac:dyDescent="0.2">
      <c r="B51" s="19"/>
      <c r="AR51" s="19"/>
    </row>
    <row r="52" spans="1:57" x14ac:dyDescent="0.2">
      <c r="B52" s="19"/>
      <c r="AR52" s="19"/>
    </row>
    <row r="53" spans="1:57" x14ac:dyDescent="0.2">
      <c r="B53" s="19"/>
      <c r="AR53" s="19"/>
    </row>
    <row r="54" spans="1:57" x14ac:dyDescent="0.2">
      <c r="B54" s="19"/>
      <c r="AR54" s="19"/>
    </row>
    <row r="55" spans="1:57" x14ac:dyDescent="0.2">
      <c r="B55" s="19"/>
      <c r="AR55" s="19"/>
    </row>
    <row r="56" spans="1:57" x14ac:dyDescent="0.2">
      <c r="B56" s="19"/>
      <c r="AR56" s="19"/>
    </row>
    <row r="57" spans="1:57" x14ac:dyDescent="0.2">
      <c r="B57" s="19"/>
      <c r="AR57" s="19"/>
    </row>
    <row r="58" spans="1:57" x14ac:dyDescent="0.2">
      <c r="B58" s="19"/>
      <c r="AR58" s="19"/>
    </row>
    <row r="59" spans="1:57" x14ac:dyDescent="0.2">
      <c r="B59" s="19"/>
      <c r="AR59" s="19"/>
    </row>
    <row r="60" spans="1:57" s="2" customFormat="1" ht="12.75" x14ac:dyDescent="0.2">
      <c r="A60" s="31"/>
      <c r="B60" s="32"/>
      <c r="C60" s="31"/>
      <c r="D60" s="44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47</v>
      </c>
      <c r="AI60" s="34"/>
      <c r="AJ60" s="34"/>
      <c r="AK60" s="34"/>
      <c r="AL60" s="34"/>
      <c r="AM60" s="44" t="s">
        <v>48</v>
      </c>
      <c r="AN60" s="34"/>
      <c r="AO60" s="34"/>
      <c r="AP60" s="31"/>
      <c r="AQ60" s="31"/>
      <c r="AR60" s="32"/>
      <c r="BE60" s="31"/>
    </row>
    <row r="61" spans="1:57" x14ac:dyDescent="0.2">
      <c r="B61" s="19"/>
      <c r="AR61" s="19"/>
    </row>
    <row r="62" spans="1:57" x14ac:dyDescent="0.2">
      <c r="B62" s="19"/>
      <c r="AR62" s="19"/>
    </row>
    <row r="63" spans="1:57" x14ac:dyDescent="0.2">
      <c r="B63" s="19"/>
      <c r="AR63" s="19"/>
    </row>
    <row r="64" spans="1:57" s="2" customFormat="1" ht="12.75" x14ac:dyDescent="0.2">
      <c r="A64" s="31"/>
      <c r="B64" s="32"/>
      <c r="C64" s="31"/>
      <c r="D64" s="42" t="s">
        <v>49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50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 x14ac:dyDescent="0.2">
      <c r="B65" s="19"/>
      <c r="AR65" s="19"/>
    </row>
    <row r="66" spans="1:57" x14ac:dyDescent="0.2">
      <c r="B66" s="19"/>
      <c r="AR66" s="19"/>
    </row>
    <row r="67" spans="1:57" x14ac:dyDescent="0.2">
      <c r="B67" s="19"/>
      <c r="AR67" s="19"/>
    </row>
    <row r="68" spans="1:57" x14ac:dyDescent="0.2">
      <c r="B68" s="19"/>
      <c r="AR68" s="19"/>
    </row>
    <row r="69" spans="1:57" x14ac:dyDescent="0.2">
      <c r="B69" s="19"/>
      <c r="AR69" s="19"/>
    </row>
    <row r="70" spans="1:57" x14ac:dyDescent="0.2">
      <c r="B70" s="19"/>
      <c r="AR70" s="19"/>
    </row>
    <row r="71" spans="1:57" x14ac:dyDescent="0.2">
      <c r="B71" s="19"/>
      <c r="AR71" s="19"/>
    </row>
    <row r="72" spans="1:57" x14ac:dyDescent="0.2">
      <c r="B72" s="19"/>
      <c r="AR72" s="19"/>
    </row>
    <row r="73" spans="1:57" x14ac:dyDescent="0.2">
      <c r="B73" s="19"/>
      <c r="AR73" s="19"/>
    </row>
    <row r="74" spans="1:57" x14ac:dyDescent="0.2">
      <c r="B74" s="19"/>
      <c r="AR74" s="19"/>
    </row>
    <row r="75" spans="1:57" s="2" customFormat="1" ht="12.75" x14ac:dyDescent="0.2">
      <c r="A75" s="31"/>
      <c r="B75" s="32"/>
      <c r="C75" s="31"/>
      <c r="D75" s="4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47</v>
      </c>
      <c r="AI75" s="34"/>
      <c r="AJ75" s="34"/>
      <c r="AK75" s="34"/>
      <c r="AL75" s="34"/>
      <c r="AM75" s="44" t="s">
        <v>48</v>
      </c>
      <c r="AN75" s="34"/>
      <c r="AO75" s="34"/>
      <c r="AP75" s="31"/>
      <c r="AQ75" s="31"/>
      <c r="AR75" s="32"/>
      <c r="BE75" s="31"/>
    </row>
    <row r="76" spans="1:57" s="2" customFormat="1" x14ac:dyDescent="0.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 x14ac:dyDescent="0.2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5" customHeight="1" x14ac:dyDescent="0.2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5" customHeight="1" x14ac:dyDescent="0.2">
      <c r="A82" s="31"/>
      <c r="B82" s="32"/>
      <c r="C82" s="20" t="s">
        <v>51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 x14ac:dyDescent="0.2">
      <c r="B84" s="50"/>
      <c r="C84" s="26" t="s">
        <v>13</v>
      </c>
      <c r="L84" s="4" t="str">
        <f>K5</f>
        <v>21/004</v>
      </c>
      <c r="AR84" s="50"/>
    </row>
    <row r="85" spans="1:91" s="5" customFormat="1" ht="36.950000000000003" customHeight="1" x14ac:dyDescent="0.2">
      <c r="B85" s="51"/>
      <c r="C85" s="52" t="s">
        <v>15</v>
      </c>
      <c r="L85" s="213" t="str">
        <f>K6</f>
        <v>Vodovodní přípojka - SZŠ Pardubice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51"/>
    </row>
    <row r="86" spans="1:91" s="2" customFormat="1" ht="6.95" customHeight="1" x14ac:dyDescent="0.2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 x14ac:dyDescent="0.2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/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15" t="str">
        <f>IF(AN8= "","",AN8)</f>
        <v>25. 3. 2021</v>
      </c>
      <c r="AN87" s="215"/>
      <c r="AO87" s="31"/>
      <c r="AP87" s="31"/>
      <c r="AQ87" s="31"/>
      <c r="AR87" s="32"/>
      <c r="BE87" s="31"/>
    </row>
    <row r="88" spans="1:91" s="2" customFormat="1" ht="6.9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 x14ac:dyDescent="0.2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28</v>
      </c>
      <c r="AJ89" s="31"/>
      <c r="AK89" s="31"/>
      <c r="AL89" s="31"/>
      <c r="AM89" s="216" t="str">
        <f>IF(E17="","",E17)</f>
        <v>MULTIAQUA  s.r.o.</v>
      </c>
      <c r="AN89" s="217"/>
      <c r="AO89" s="217"/>
      <c r="AP89" s="217"/>
      <c r="AQ89" s="31"/>
      <c r="AR89" s="32"/>
      <c r="AS89" s="218" t="s">
        <v>52</v>
      </c>
      <c r="AT89" s="219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2" customHeight="1" x14ac:dyDescent="0.2">
      <c r="A90" s="31"/>
      <c r="B90" s="32"/>
      <c r="C90" s="26" t="s">
        <v>26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>Dle výběrového řízení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30</v>
      </c>
      <c r="AJ90" s="31"/>
      <c r="AK90" s="31"/>
      <c r="AL90" s="31"/>
      <c r="AM90" s="216" t="str">
        <f>IF(E20="","",E20)</f>
        <v xml:space="preserve"> </v>
      </c>
      <c r="AN90" s="217"/>
      <c r="AO90" s="217"/>
      <c r="AP90" s="217"/>
      <c r="AQ90" s="31"/>
      <c r="AR90" s="32"/>
      <c r="AS90" s="220"/>
      <c r="AT90" s="221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9" customHeight="1" x14ac:dyDescent="0.2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0"/>
      <c r="AT91" s="221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 x14ac:dyDescent="0.2">
      <c r="A92" s="31"/>
      <c r="B92" s="32"/>
      <c r="C92" s="230" t="s">
        <v>53</v>
      </c>
      <c r="D92" s="231"/>
      <c r="E92" s="231"/>
      <c r="F92" s="231"/>
      <c r="G92" s="231"/>
      <c r="H92" s="59"/>
      <c r="I92" s="232" t="s">
        <v>54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3" t="s">
        <v>55</v>
      </c>
      <c r="AH92" s="231"/>
      <c r="AI92" s="231"/>
      <c r="AJ92" s="231"/>
      <c r="AK92" s="231"/>
      <c r="AL92" s="231"/>
      <c r="AM92" s="231"/>
      <c r="AN92" s="232" t="s">
        <v>56</v>
      </c>
      <c r="AO92" s="231"/>
      <c r="AP92" s="234"/>
      <c r="AQ92" s="60" t="s">
        <v>57</v>
      </c>
      <c r="AR92" s="32"/>
      <c r="AS92" s="61" t="s">
        <v>58</v>
      </c>
      <c r="AT92" s="62" t="s">
        <v>59</v>
      </c>
      <c r="AU92" s="62" t="s">
        <v>60</v>
      </c>
      <c r="AV92" s="62" t="s">
        <v>61</v>
      </c>
      <c r="AW92" s="62" t="s">
        <v>62</v>
      </c>
      <c r="AX92" s="62" t="s">
        <v>63</v>
      </c>
      <c r="AY92" s="62" t="s">
        <v>64</v>
      </c>
      <c r="AZ92" s="62" t="s">
        <v>65</v>
      </c>
      <c r="BA92" s="62" t="s">
        <v>66</v>
      </c>
      <c r="BB92" s="62" t="s">
        <v>67</v>
      </c>
      <c r="BC92" s="62" t="s">
        <v>68</v>
      </c>
      <c r="BD92" s="63" t="s">
        <v>69</v>
      </c>
      <c r="BE92" s="31"/>
    </row>
    <row r="93" spans="1:91" s="2" customFormat="1" ht="10.9" customHeight="1" x14ac:dyDescent="0.2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50000000000003" customHeight="1" x14ac:dyDescent="0.2">
      <c r="B94" s="67"/>
      <c r="C94" s="68" t="s">
        <v>70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28">
        <f>ROUND(SUM(AG95:AG96),2)</f>
        <v>0</v>
      </c>
      <c r="AH94" s="228"/>
      <c r="AI94" s="228"/>
      <c r="AJ94" s="228"/>
      <c r="AK94" s="228"/>
      <c r="AL94" s="228"/>
      <c r="AM94" s="228"/>
      <c r="AN94" s="229">
        <f>SUM(AG94,AT94)</f>
        <v>0</v>
      </c>
      <c r="AO94" s="229"/>
      <c r="AP94" s="229"/>
      <c r="AQ94" s="71" t="s">
        <v>1</v>
      </c>
      <c r="AR94" s="67"/>
      <c r="AS94" s="72">
        <f>ROUND(SUM(AS95:AS96),2)</f>
        <v>0</v>
      </c>
      <c r="AT94" s="73">
        <f>ROUND(SUM(AV94:AW94),2)</f>
        <v>0</v>
      </c>
      <c r="AU94" s="74">
        <f>ROUND(SUM(AU95:AU96),5)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ROUND(SUM(AZ95:AZ96),2)</f>
        <v>0</v>
      </c>
      <c r="BA94" s="73">
        <f>ROUND(SUM(BA95:BA96),2)</f>
        <v>0</v>
      </c>
      <c r="BB94" s="73">
        <f>ROUND(SUM(BB95:BB96),2)</f>
        <v>0</v>
      </c>
      <c r="BC94" s="73">
        <f>ROUND(SUM(BC95:BC96),2)</f>
        <v>0</v>
      </c>
      <c r="BD94" s="75">
        <f>ROUND(SUM(BD95:BD96),2)</f>
        <v>0</v>
      </c>
      <c r="BS94" s="76" t="s">
        <v>71</v>
      </c>
      <c r="BT94" s="76" t="s">
        <v>72</v>
      </c>
      <c r="BU94" s="77" t="s">
        <v>73</v>
      </c>
      <c r="BV94" s="76" t="s">
        <v>74</v>
      </c>
      <c r="BW94" s="76" t="s">
        <v>4</v>
      </c>
      <c r="BX94" s="76" t="s">
        <v>75</v>
      </c>
      <c r="CL94" s="76" t="s">
        <v>1</v>
      </c>
    </row>
    <row r="95" spans="1:91" s="7" customFormat="1" ht="16.5" customHeight="1" x14ac:dyDescent="0.2">
      <c r="A95" s="78" t="s">
        <v>76</v>
      </c>
      <c r="B95" s="79"/>
      <c r="C95" s="80"/>
      <c r="D95" s="227" t="s">
        <v>77</v>
      </c>
      <c r="E95" s="227"/>
      <c r="F95" s="227"/>
      <c r="G95" s="227"/>
      <c r="H95" s="227"/>
      <c r="I95" s="81"/>
      <c r="J95" s="227" t="s">
        <v>78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'VP - Vodovodní přípojka'!J30</f>
        <v>0</v>
      </c>
      <c r="AH95" s="226"/>
      <c r="AI95" s="226"/>
      <c r="AJ95" s="226"/>
      <c r="AK95" s="226"/>
      <c r="AL95" s="226"/>
      <c r="AM95" s="226"/>
      <c r="AN95" s="225">
        <f>SUM(AG95,AT95)</f>
        <v>0</v>
      </c>
      <c r="AO95" s="226"/>
      <c r="AP95" s="226"/>
      <c r="AQ95" s="82" t="s">
        <v>79</v>
      </c>
      <c r="AR95" s="79"/>
      <c r="AS95" s="83">
        <v>0</v>
      </c>
      <c r="AT95" s="84">
        <f>ROUND(SUM(AV95:AW95),2)</f>
        <v>0</v>
      </c>
      <c r="AU95" s="85">
        <f>'VP - Vodovodní přípojka'!P124</f>
        <v>0</v>
      </c>
      <c r="AV95" s="84">
        <f>'VP - Vodovodní přípojka'!J33</f>
        <v>0</v>
      </c>
      <c r="AW95" s="84">
        <f>'VP - Vodovodní přípojka'!J34</f>
        <v>0</v>
      </c>
      <c r="AX95" s="84">
        <f>'VP - Vodovodní přípojka'!J35</f>
        <v>0</v>
      </c>
      <c r="AY95" s="84">
        <f>'VP - Vodovodní přípojka'!J36</f>
        <v>0</v>
      </c>
      <c r="AZ95" s="84">
        <f>'VP - Vodovodní přípojka'!F33</f>
        <v>0</v>
      </c>
      <c r="BA95" s="84">
        <f>'VP - Vodovodní přípojka'!F34</f>
        <v>0</v>
      </c>
      <c r="BB95" s="84">
        <f>'VP - Vodovodní přípojka'!F35</f>
        <v>0</v>
      </c>
      <c r="BC95" s="84">
        <f>'VP - Vodovodní přípojka'!F36</f>
        <v>0</v>
      </c>
      <c r="BD95" s="86">
        <f>'VP - Vodovodní přípojka'!F37</f>
        <v>0</v>
      </c>
      <c r="BT95" s="87" t="s">
        <v>80</v>
      </c>
      <c r="BV95" s="87" t="s">
        <v>74</v>
      </c>
      <c r="BW95" s="87" t="s">
        <v>81</v>
      </c>
      <c r="BX95" s="87" t="s">
        <v>4</v>
      </c>
      <c r="CL95" s="87" t="s">
        <v>1</v>
      </c>
      <c r="CM95" s="87" t="s">
        <v>82</v>
      </c>
    </row>
    <row r="96" spans="1:91" s="7" customFormat="1" ht="16.5" customHeight="1" x14ac:dyDescent="0.2">
      <c r="A96" s="78" t="s">
        <v>76</v>
      </c>
      <c r="B96" s="79"/>
      <c r="C96" s="80"/>
      <c r="D96" s="227" t="s">
        <v>83</v>
      </c>
      <c r="E96" s="227"/>
      <c r="F96" s="227"/>
      <c r="G96" s="227"/>
      <c r="H96" s="227"/>
      <c r="I96" s="81"/>
      <c r="J96" s="227" t="s">
        <v>84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5">
        <f>'VON - Vedlejší a ostatní ...'!J30</f>
        <v>0</v>
      </c>
      <c r="AH96" s="226"/>
      <c r="AI96" s="226"/>
      <c r="AJ96" s="226"/>
      <c r="AK96" s="226"/>
      <c r="AL96" s="226"/>
      <c r="AM96" s="226"/>
      <c r="AN96" s="225">
        <f>SUM(AG96,AT96)</f>
        <v>0</v>
      </c>
      <c r="AO96" s="226"/>
      <c r="AP96" s="226"/>
      <c r="AQ96" s="82" t="s">
        <v>79</v>
      </c>
      <c r="AR96" s="79"/>
      <c r="AS96" s="88">
        <v>0</v>
      </c>
      <c r="AT96" s="89">
        <f>ROUND(SUM(AV96:AW96),2)</f>
        <v>0</v>
      </c>
      <c r="AU96" s="90">
        <f>'VON - Vedlejší a ostatní ...'!P124</f>
        <v>0</v>
      </c>
      <c r="AV96" s="89">
        <f>'VON - Vedlejší a ostatní ...'!J33</f>
        <v>0</v>
      </c>
      <c r="AW96" s="89">
        <f>'VON - Vedlejší a ostatní ...'!J34</f>
        <v>0</v>
      </c>
      <c r="AX96" s="89">
        <f>'VON - Vedlejší a ostatní ...'!J35</f>
        <v>0</v>
      </c>
      <c r="AY96" s="89">
        <f>'VON - Vedlejší a ostatní ...'!J36</f>
        <v>0</v>
      </c>
      <c r="AZ96" s="89">
        <f>'VON - Vedlejší a ostatní ...'!F33</f>
        <v>0</v>
      </c>
      <c r="BA96" s="89">
        <f>'VON - Vedlejší a ostatní ...'!F34</f>
        <v>0</v>
      </c>
      <c r="BB96" s="89">
        <f>'VON - Vedlejší a ostatní ...'!F35</f>
        <v>0</v>
      </c>
      <c r="BC96" s="89">
        <f>'VON - Vedlejší a ostatní ...'!F36</f>
        <v>0</v>
      </c>
      <c r="BD96" s="91">
        <f>'VON - Vedlejší a ostatní ...'!F37</f>
        <v>0</v>
      </c>
      <c r="BT96" s="87" t="s">
        <v>80</v>
      </c>
      <c r="BV96" s="87" t="s">
        <v>74</v>
      </c>
      <c r="BW96" s="87" t="s">
        <v>85</v>
      </c>
      <c r="BX96" s="87" t="s">
        <v>4</v>
      </c>
      <c r="CL96" s="87" t="s">
        <v>1</v>
      </c>
      <c r="CM96" s="87" t="s">
        <v>82</v>
      </c>
    </row>
    <row r="97" spans="1:57" s="2" customFormat="1" ht="30" customHeight="1" x14ac:dyDescent="0.2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 x14ac:dyDescent="0.2">
      <c r="A98" s="31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mergeCells count="46">
    <mergeCell ref="D95:H95"/>
    <mergeCell ref="J95:AF95"/>
    <mergeCell ref="AS89:AT91"/>
    <mergeCell ref="AM90:AP90"/>
    <mergeCell ref="AR2:BE2"/>
    <mergeCell ref="E14:AJ14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X35:AB35"/>
    <mergeCell ref="AK35:AO35"/>
    <mergeCell ref="L85:AO85"/>
    <mergeCell ref="AM87:AN87"/>
    <mergeCell ref="AM89:AP89"/>
    <mergeCell ref="L31:P31"/>
    <mergeCell ref="W32:AE32"/>
    <mergeCell ref="AK32:AO32"/>
    <mergeCell ref="L32:P32"/>
    <mergeCell ref="W33:AE33"/>
    <mergeCell ref="AK33:AO33"/>
    <mergeCell ref="L33:P33"/>
    <mergeCell ref="BE5:BE34"/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</mergeCells>
  <hyperlinks>
    <hyperlink ref="A95" location="'VP - Vodovodní přípojka'!C2" display="/"/>
    <hyperlink ref="A96" location="'VON - Vedlejší a ostatní ...'!C2" display="/"/>
  </hyperlinks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3"/>
  <sheetViews>
    <sheetView showGridLines="0" workbookViewId="0">
      <selection activeCell="F25" sqref="F25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22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81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1:46" s="1" customFormat="1" ht="24.95" customHeight="1" x14ac:dyDescent="0.2">
      <c r="B4" s="19"/>
      <c r="D4" s="20" t="s">
        <v>86</v>
      </c>
      <c r="L4" s="19"/>
      <c r="M4" s="92" t="s">
        <v>10</v>
      </c>
      <c r="AT4" s="16" t="s">
        <v>3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15</v>
      </c>
      <c r="L6" s="19"/>
    </row>
    <row r="7" spans="1:46" s="1" customFormat="1" ht="16.5" customHeight="1" x14ac:dyDescent="0.2">
      <c r="B7" s="19"/>
      <c r="E7" s="236" t="str">
        <f>'Rekapitulace stavby'!K6</f>
        <v>Vodovodní přípojka - SZŠ Pardubice</v>
      </c>
      <c r="F7" s="237"/>
      <c r="G7" s="237"/>
      <c r="H7" s="237"/>
      <c r="L7" s="19"/>
    </row>
    <row r="8" spans="1:46" s="2" customFormat="1" ht="12" customHeight="1" x14ac:dyDescent="0.2">
      <c r="A8" s="31"/>
      <c r="B8" s="32"/>
      <c r="C8" s="31"/>
      <c r="D8" s="26" t="s">
        <v>87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 x14ac:dyDescent="0.2">
      <c r="A9" s="31"/>
      <c r="B9" s="32"/>
      <c r="C9" s="31"/>
      <c r="D9" s="31"/>
      <c r="E9" s="213" t="s">
        <v>88</v>
      </c>
      <c r="F9" s="235"/>
      <c r="G9" s="235"/>
      <c r="H9" s="235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x14ac:dyDescent="0.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 x14ac:dyDescent="0.2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 x14ac:dyDescent="0.2">
      <c r="A12" s="31"/>
      <c r="B12" s="32"/>
      <c r="C12" s="31"/>
      <c r="D12" s="26" t="s">
        <v>19</v>
      </c>
      <c r="E12" s="31"/>
      <c r="F12" s="193" t="s">
        <v>615</v>
      </c>
      <c r="G12" s="31"/>
      <c r="H12" s="31"/>
      <c r="I12" s="26" t="s">
        <v>21</v>
      </c>
      <c r="J12" s="54" t="str">
        <f>'Rekapitulace stavby'!AN8</f>
        <v>25. 3. 2021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 x14ac:dyDescent="0.2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 x14ac:dyDescent="0.2">
      <c r="A14" s="31"/>
      <c r="B14" s="32"/>
      <c r="C14" s="31"/>
      <c r="D14" s="26" t="s">
        <v>23</v>
      </c>
      <c r="E14" s="31"/>
      <c r="F14" s="195" t="s">
        <v>609</v>
      </c>
      <c r="G14" s="31"/>
      <c r="H14" s="31"/>
      <c r="I14" s="26" t="s">
        <v>24</v>
      </c>
      <c r="J14" s="24" t="str">
        <f>IF('Rekapitulace stavby'!AN10="","",'Rekapitulace stavby'!AN10)</f>
        <v>00498793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 x14ac:dyDescent="0.2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>CZ00498793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 x14ac:dyDescent="0.2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x14ac:dyDescent="0.2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x14ac:dyDescent="0.2">
      <c r="A18" s="31"/>
      <c r="B18" s="32"/>
      <c r="C18" s="31"/>
      <c r="D18" s="31"/>
      <c r="E18" s="238" t="str">
        <f>'Rekapitulace stavby'!E14</f>
        <v>Dle výběrového řízení</v>
      </c>
      <c r="F18" s="199"/>
      <c r="G18" s="199"/>
      <c r="H18" s="199"/>
      <c r="I18" s="2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x14ac:dyDescent="0.2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x14ac:dyDescent="0.2">
      <c r="A20" s="31"/>
      <c r="B20" s="32"/>
      <c r="C20" s="31"/>
      <c r="D20" s="26" t="s">
        <v>28</v>
      </c>
      <c r="E20" s="31"/>
      <c r="F20" s="31"/>
      <c r="G20" s="31"/>
      <c r="H20" s="31"/>
      <c r="I20" s="26" t="s">
        <v>24</v>
      </c>
      <c r="J20" s="24">
        <f>IF('Rekapitulace stavby'!AN16="","",'Rekapitulace stavby'!AN16)</f>
        <v>60113111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x14ac:dyDescent="0.2">
      <c r="A21" s="31"/>
      <c r="B21" s="32"/>
      <c r="C21" s="31"/>
      <c r="D21" s="31"/>
      <c r="E21" s="24" t="str">
        <f>IF('Rekapitulace stavby'!E17="","",'Rekapitulace stavby'!E17)</f>
        <v>MULTIAQUA  s.r.o.</v>
      </c>
      <c r="F21" s="31"/>
      <c r="G21" s="31"/>
      <c r="H21" s="31"/>
      <c r="I21" s="26" t="s">
        <v>25</v>
      </c>
      <c r="J21" s="24" t="str">
        <f>IF('Rekapitulace stavby'!AN17="","",'Rekapitulace stavby'!AN17)</f>
        <v>CZ60113111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x14ac:dyDescent="0.2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x14ac:dyDescent="0.2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x14ac:dyDescent="0.2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x14ac:dyDescent="0.2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x14ac:dyDescent="0.2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x14ac:dyDescent="0.2">
      <c r="A27" s="93"/>
      <c r="B27" s="94"/>
      <c r="C27" s="93"/>
      <c r="D27" s="93"/>
      <c r="E27" s="202" t="s">
        <v>1</v>
      </c>
      <c r="F27" s="202"/>
      <c r="G27" s="202"/>
      <c r="H27" s="20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 x14ac:dyDescent="0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x14ac:dyDescent="0.2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x14ac:dyDescent="0.2">
      <c r="A30" s="31"/>
      <c r="B30" s="32"/>
      <c r="C30" s="31"/>
      <c r="D30" s="96" t="s">
        <v>32</v>
      </c>
      <c r="E30" s="31"/>
      <c r="F30" s="31"/>
      <c r="G30" s="31"/>
      <c r="H30" s="31"/>
      <c r="I30" s="31"/>
      <c r="J30" s="70">
        <f>ROUND(J124,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x14ac:dyDescent="0.2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x14ac:dyDescent="0.2">
      <c r="A32" s="31"/>
      <c r="B32" s="32"/>
      <c r="C32" s="31"/>
      <c r="D32" s="31"/>
      <c r="E32" s="31"/>
      <c r="F32" s="35" t="s">
        <v>34</v>
      </c>
      <c r="G32" s="31"/>
      <c r="H32" s="31"/>
      <c r="I32" s="35" t="s">
        <v>33</v>
      </c>
      <c r="J32" s="35" t="s">
        <v>35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x14ac:dyDescent="0.2">
      <c r="A33" s="31"/>
      <c r="B33" s="32"/>
      <c r="C33" s="31"/>
      <c r="D33" s="97" t="s">
        <v>36</v>
      </c>
      <c r="E33" s="26" t="s">
        <v>37</v>
      </c>
      <c r="F33" s="98">
        <f>ROUND((SUM(BE124:BE272)),  2)</f>
        <v>0</v>
      </c>
      <c r="G33" s="31"/>
      <c r="H33" s="31"/>
      <c r="I33" s="99">
        <v>0.21</v>
      </c>
      <c r="J33" s="98">
        <f>ROUND(((SUM(BE124:BE272))*I33),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x14ac:dyDescent="0.2">
      <c r="A34" s="31"/>
      <c r="B34" s="32"/>
      <c r="C34" s="31"/>
      <c r="D34" s="31"/>
      <c r="E34" s="26" t="s">
        <v>38</v>
      </c>
      <c r="F34" s="98">
        <f>ROUND((SUM(BF124:BF272)),  2)</f>
        <v>0</v>
      </c>
      <c r="G34" s="31"/>
      <c r="H34" s="31"/>
      <c r="I34" s="99">
        <v>0.15</v>
      </c>
      <c r="J34" s="98">
        <f>ROUND(((SUM(BF124:BF272))*I34),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 x14ac:dyDescent="0.2">
      <c r="A35" s="31"/>
      <c r="B35" s="32"/>
      <c r="C35" s="31"/>
      <c r="D35" s="31"/>
      <c r="E35" s="26" t="s">
        <v>39</v>
      </c>
      <c r="F35" s="98">
        <f>ROUND((SUM(BG124:BG272)),  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 x14ac:dyDescent="0.2">
      <c r="A36" s="31"/>
      <c r="B36" s="32"/>
      <c r="C36" s="31"/>
      <c r="D36" s="31"/>
      <c r="E36" s="26" t="s">
        <v>40</v>
      </c>
      <c r="F36" s="98">
        <f>ROUND((SUM(BH124:BH272)),  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 x14ac:dyDescent="0.2">
      <c r="A37" s="31"/>
      <c r="B37" s="32"/>
      <c r="C37" s="31"/>
      <c r="D37" s="31"/>
      <c r="E37" s="26" t="s">
        <v>41</v>
      </c>
      <c r="F37" s="98">
        <f>ROUND((SUM(BI124:BI272)),  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x14ac:dyDescent="0.2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x14ac:dyDescent="0.2">
      <c r="A39" s="31"/>
      <c r="B39" s="32"/>
      <c r="C39" s="100"/>
      <c r="D39" s="101" t="s">
        <v>42</v>
      </c>
      <c r="E39" s="59"/>
      <c r="F39" s="59"/>
      <c r="G39" s="102" t="s">
        <v>43</v>
      </c>
      <c r="H39" s="103" t="s">
        <v>44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 x14ac:dyDescent="0.2">
      <c r="B41" s="19"/>
      <c r="L41" s="19"/>
    </row>
    <row r="42" spans="1:31" s="1" customFormat="1" ht="14.45" customHeight="1" x14ac:dyDescent="0.2">
      <c r="B42" s="19"/>
      <c r="L42" s="19"/>
    </row>
    <row r="43" spans="1:31" s="1" customFormat="1" ht="14.45" customHeight="1" x14ac:dyDescent="0.2">
      <c r="B43" s="19"/>
      <c r="L43" s="19"/>
    </row>
    <row r="44" spans="1:31" s="1" customFormat="1" ht="14.45" customHeight="1" x14ac:dyDescent="0.2">
      <c r="B44" s="19"/>
      <c r="L44" s="19"/>
    </row>
    <row r="45" spans="1:31" s="1" customFormat="1" ht="14.45" customHeight="1" x14ac:dyDescent="0.2">
      <c r="B45" s="19"/>
      <c r="L45" s="19"/>
    </row>
    <row r="46" spans="1:31" s="1" customFormat="1" ht="14.45" customHeight="1" x14ac:dyDescent="0.2">
      <c r="B46" s="19"/>
      <c r="L46" s="19"/>
    </row>
    <row r="47" spans="1:31" s="1" customFormat="1" ht="14.45" customHeight="1" x14ac:dyDescent="0.2">
      <c r="B47" s="19"/>
      <c r="L47" s="19"/>
    </row>
    <row r="48" spans="1:31" s="1" customFormat="1" ht="14.45" customHeight="1" x14ac:dyDescent="0.2">
      <c r="B48" s="19"/>
      <c r="L48" s="19"/>
    </row>
    <row r="49" spans="1:31" s="1" customFormat="1" ht="14.45" customHeight="1" x14ac:dyDescent="0.2">
      <c r="B49" s="19"/>
      <c r="L49" s="19"/>
    </row>
    <row r="50" spans="1:31" s="2" customFormat="1" ht="14.45" customHeight="1" x14ac:dyDescent="0.2">
      <c r="B50" s="41"/>
      <c r="D50" s="42" t="s">
        <v>45</v>
      </c>
      <c r="E50" s="43"/>
      <c r="F50" s="43"/>
      <c r="G50" s="42" t="s">
        <v>46</v>
      </c>
      <c r="H50" s="43"/>
      <c r="I50" s="43"/>
      <c r="J50" s="43"/>
      <c r="K50" s="43"/>
      <c r="L50" s="41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2.75" x14ac:dyDescent="0.2">
      <c r="A61" s="31"/>
      <c r="B61" s="32"/>
      <c r="C61" s="31"/>
      <c r="D61" s="44" t="s">
        <v>47</v>
      </c>
      <c r="E61" s="34"/>
      <c r="F61" s="106" t="s">
        <v>48</v>
      </c>
      <c r="G61" s="44" t="s">
        <v>47</v>
      </c>
      <c r="H61" s="34"/>
      <c r="I61" s="34"/>
      <c r="J61" s="107" t="s">
        <v>48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2.75" x14ac:dyDescent="0.2">
      <c r="A65" s="31"/>
      <c r="B65" s="32"/>
      <c r="C65" s="31"/>
      <c r="D65" s="42" t="s">
        <v>49</v>
      </c>
      <c r="E65" s="45"/>
      <c r="F65" s="45"/>
      <c r="G65" s="42" t="s">
        <v>50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2.75" x14ac:dyDescent="0.2">
      <c r="A76" s="31"/>
      <c r="B76" s="32"/>
      <c r="C76" s="31"/>
      <c r="D76" s="44" t="s">
        <v>47</v>
      </c>
      <c r="E76" s="34"/>
      <c r="F76" s="106" t="s">
        <v>48</v>
      </c>
      <c r="G76" s="44" t="s">
        <v>47</v>
      </c>
      <c r="H76" s="34"/>
      <c r="I76" s="34"/>
      <c r="J76" s="107" t="s">
        <v>48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x14ac:dyDescent="0.2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 x14ac:dyDescent="0.2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 x14ac:dyDescent="0.2">
      <c r="A82" s="31"/>
      <c r="B82" s="32"/>
      <c r="C82" s="20" t="s">
        <v>89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 x14ac:dyDescent="0.2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 x14ac:dyDescent="0.2">
      <c r="A85" s="31"/>
      <c r="B85" s="32"/>
      <c r="C85" s="31"/>
      <c r="D85" s="31"/>
      <c r="E85" s="236" t="str">
        <f>E7</f>
        <v>Vodovodní přípojka - SZŠ Pardubice</v>
      </c>
      <c r="F85" s="237"/>
      <c r="G85" s="237"/>
      <c r="H85" s="237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 x14ac:dyDescent="0.2">
      <c r="A86" s="31"/>
      <c r="B86" s="32"/>
      <c r="C86" s="26" t="s">
        <v>87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 x14ac:dyDescent="0.2">
      <c r="A87" s="31"/>
      <c r="B87" s="32"/>
      <c r="C87" s="31"/>
      <c r="D87" s="31"/>
      <c r="E87" s="213" t="str">
        <f>E9</f>
        <v>VP - Vodovodní přípojka</v>
      </c>
      <c r="F87" s="235"/>
      <c r="G87" s="235"/>
      <c r="H87" s="235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 x14ac:dyDescent="0.2">
      <c r="A89" s="31"/>
      <c r="B89" s="32"/>
      <c r="C89" s="26" t="s">
        <v>19</v>
      </c>
      <c r="D89" s="31"/>
      <c r="E89" s="31"/>
      <c r="F89" s="24" t="str">
        <f>F12</f>
        <v>Vodovodní přípojka- SZŠ Pardubice</v>
      </c>
      <c r="G89" s="31"/>
      <c r="H89" s="31"/>
      <c r="I89" s="26" t="s">
        <v>21</v>
      </c>
      <c r="J89" s="54" t="str">
        <f>IF(J12="","",J12)</f>
        <v>25. 3. 2021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 x14ac:dyDescent="0.2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 x14ac:dyDescent="0.2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28</v>
      </c>
      <c r="J91" s="29" t="str">
        <f>E21</f>
        <v>MULTIAQUA 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 x14ac:dyDescent="0.2">
      <c r="A92" s="31"/>
      <c r="B92" s="32"/>
      <c r="C92" s="26" t="s">
        <v>26</v>
      </c>
      <c r="D92" s="31"/>
      <c r="E92" s="31"/>
      <c r="F92" s="24" t="str">
        <f>IF(E18="","",E18)</f>
        <v>Dle výběrového řízení</v>
      </c>
      <c r="G92" s="31"/>
      <c r="H92" s="31"/>
      <c r="I92" s="26" t="s">
        <v>30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 x14ac:dyDescent="0.2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 x14ac:dyDescent="0.2">
      <c r="A94" s="31"/>
      <c r="B94" s="32"/>
      <c r="C94" s="108" t="s">
        <v>90</v>
      </c>
      <c r="D94" s="100"/>
      <c r="E94" s="100"/>
      <c r="F94" s="100"/>
      <c r="G94" s="100"/>
      <c r="H94" s="100"/>
      <c r="I94" s="100"/>
      <c r="J94" s="109" t="s">
        <v>91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 x14ac:dyDescent="0.2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x14ac:dyDescent="0.2">
      <c r="A96" s="31"/>
      <c r="B96" s="32"/>
      <c r="C96" s="110" t="s">
        <v>92</v>
      </c>
      <c r="D96" s="31"/>
      <c r="E96" s="31"/>
      <c r="F96" s="31"/>
      <c r="G96" s="31"/>
      <c r="H96" s="31"/>
      <c r="I96" s="31"/>
      <c r="J96" s="70">
        <f>J124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93</v>
      </c>
    </row>
    <row r="97" spans="1:31" s="9" customFormat="1" ht="24.95" customHeight="1" x14ac:dyDescent="0.2">
      <c r="B97" s="111"/>
      <c r="D97" s="112" t="s">
        <v>94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1:31" s="10" customFormat="1" ht="19.899999999999999" customHeight="1" x14ac:dyDescent="0.2">
      <c r="B98" s="115"/>
      <c r="D98" s="116" t="s">
        <v>95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1:31" s="10" customFormat="1" ht="19.899999999999999" customHeight="1" x14ac:dyDescent="0.2">
      <c r="B99" s="115"/>
      <c r="D99" s="116" t="s">
        <v>96</v>
      </c>
      <c r="E99" s="117"/>
      <c r="F99" s="117"/>
      <c r="G99" s="117"/>
      <c r="H99" s="117"/>
      <c r="I99" s="117"/>
      <c r="J99" s="118">
        <f>J180</f>
        <v>0</v>
      </c>
      <c r="L99" s="115"/>
    </row>
    <row r="100" spans="1:31" s="10" customFormat="1" ht="19.899999999999999" customHeight="1" x14ac:dyDescent="0.2">
      <c r="B100" s="115"/>
      <c r="D100" s="116" t="s">
        <v>97</v>
      </c>
      <c r="E100" s="117"/>
      <c r="F100" s="117"/>
      <c r="G100" s="117"/>
      <c r="H100" s="117"/>
      <c r="I100" s="117"/>
      <c r="J100" s="118">
        <f>J193</f>
        <v>0</v>
      </c>
      <c r="L100" s="115"/>
    </row>
    <row r="101" spans="1:31" s="10" customFormat="1" ht="19.899999999999999" customHeight="1" x14ac:dyDescent="0.2">
      <c r="B101" s="115"/>
      <c r="D101" s="116" t="s">
        <v>98</v>
      </c>
      <c r="E101" s="117"/>
      <c r="F101" s="117"/>
      <c r="G101" s="117"/>
      <c r="H101" s="117"/>
      <c r="I101" s="117"/>
      <c r="J101" s="118">
        <f>J204</f>
        <v>0</v>
      </c>
      <c r="L101" s="115"/>
    </row>
    <row r="102" spans="1:31" s="10" customFormat="1" ht="19.899999999999999" customHeight="1" x14ac:dyDescent="0.2">
      <c r="B102" s="115"/>
      <c r="D102" s="116" t="s">
        <v>99</v>
      </c>
      <c r="E102" s="117"/>
      <c r="F102" s="117"/>
      <c r="G102" s="117"/>
      <c r="H102" s="117"/>
      <c r="I102" s="117"/>
      <c r="J102" s="118">
        <f>J251</f>
        <v>0</v>
      </c>
      <c r="L102" s="115"/>
    </row>
    <row r="103" spans="1:31" s="10" customFormat="1" ht="19.899999999999999" customHeight="1" x14ac:dyDescent="0.2">
      <c r="B103" s="115"/>
      <c r="D103" s="116" t="s">
        <v>100</v>
      </c>
      <c r="E103" s="117"/>
      <c r="F103" s="117"/>
      <c r="G103" s="117"/>
      <c r="H103" s="117"/>
      <c r="I103" s="117"/>
      <c r="J103" s="118">
        <f>J258</f>
        <v>0</v>
      </c>
      <c r="L103" s="115"/>
    </row>
    <row r="104" spans="1:31" s="10" customFormat="1" ht="19.899999999999999" customHeight="1" x14ac:dyDescent="0.2">
      <c r="B104" s="115"/>
      <c r="D104" s="116" t="s">
        <v>101</v>
      </c>
      <c r="E104" s="117"/>
      <c r="F104" s="117"/>
      <c r="G104" s="117"/>
      <c r="H104" s="117"/>
      <c r="I104" s="117"/>
      <c r="J104" s="118">
        <f>J271</f>
        <v>0</v>
      </c>
      <c r="L104" s="115"/>
    </row>
    <row r="105" spans="1:31" s="2" customFormat="1" ht="21.75" customHeight="1" x14ac:dyDescent="0.2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 x14ac:dyDescent="0.2">
      <c r="A106" s="31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 x14ac:dyDescent="0.2">
      <c r="A110" s="31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 x14ac:dyDescent="0.2">
      <c r="A111" s="31"/>
      <c r="B111" s="32"/>
      <c r="C111" s="20" t="s">
        <v>102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 x14ac:dyDescent="0.2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 x14ac:dyDescent="0.2">
      <c r="A113" s="31"/>
      <c r="B113" s="32"/>
      <c r="C113" s="26" t="s">
        <v>15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 x14ac:dyDescent="0.2">
      <c r="A114" s="31"/>
      <c r="B114" s="32"/>
      <c r="C114" s="31"/>
      <c r="D114" s="31"/>
      <c r="E114" s="236" t="str">
        <f>E7</f>
        <v>Vodovodní přípojka - SZŠ Pardubice</v>
      </c>
      <c r="F114" s="237"/>
      <c r="G114" s="237"/>
      <c r="H114" s="237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 x14ac:dyDescent="0.2">
      <c r="A115" s="31"/>
      <c r="B115" s="32"/>
      <c r="C115" s="26" t="s">
        <v>87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 x14ac:dyDescent="0.2">
      <c r="A116" s="31"/>
      <c r="B116" s="32"/>
      <c r="C116" s="31"/>
      <c r="D116" s="31"/>
      <c r="E116" s="213" t="str">
        <f>E9</f>
        <v>VP - Vodovodní přípojka</v>
      </c>
      <c r="F116" s="235"/>
      <c r="G116" s="235"/>
      <c r="H116" s="235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 x14ac:dyDescent="0.2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 x14ac:dyDescent="0.2">
      <c r="A118" s="31"/>
      <c r="B118" s="32"/>
      <c r="C118" s="26" t="s">
        <v>19</v>
      </c>
      <c r="D118" s="31"/>
      <c r="E118" s="31"/>
      <c r="F118" s="24" t="str">
        <f>F12</f>
        <v>Vodovodní přípojka- SZŠ Pardubice</v>
      </c>
      <c r="G118" s="31"/>
      <c r="H118" s="31"/>
      <c r="I118" s="26" t="s">
        <v>21</v>
      </c>
      <c r="J118" s="54" t="str">
        <f>IF(J12="","",J12)</f>
        <v>25. 3. 2021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5" customHeight="1" x14ac:dyDescent="0.2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 x14ac:dyDescent="0.2">
      <c r="A120" s="31"/>
      <c r="B120" s="32"/>
      <c r="C120" s="26" t="s">
        <v>23</v>
      </c>
      <c r="D120" s="31"/>
      <c r="E120" s="31"/>
      <c r="F120" s="24" t="str">
        <f>E15</f>
        <v xml:space="preserve"> </v>
      </c>
      <c r="G120" s="31"/>
      <c r="H120" s="31"/>
      <c r="I120" s="26" t="s">
        <v>28</v>
      </c>
      <c r="J120" s="29" t="str">
        <f>E21</f>
        <v>MULTIAQUA  s.r.o.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 x14ac:dyDescent="0.2">
      <c r="A121" s="31"/>
      <c r="B121" s="32"/>
      <c r="C121" s="26" t="s">
        <v>26</v>
      </c>
      <c r="D121" s="31"/>
      <c r="E121" s="31"/>
      <c r="F121" s="24" t="str">
        <f>IF(E18="","",E18)</f>
        <v>Dle výběrového řízení</v>
      </c>
      <c r="G121" s="31"/>
      <c r="H121" s="31"/>
      <c r="I121" s="26" t="s">
        <v>30</v>
      </c>
      <c r="J121" s="29" t="str">
        <f>E24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 x14ac:dyDescent="0.2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 x14ac:dyDescent="0.2">
      <c r="A123" s="119"/>
      <c r="B123" s="120"/>
      <c r="C123" s="121" t="s">
        <v>103</v>
      </c>
      <c r="D123" s="122" t="s">
        <v>57</v>
      </c>
      <c r="E123" s="122" t="s">
        <v>53</v>
      </c>
      <c r="F123" s="122" t="s">
        <v>54</v>
      </c>
      <c r="G123" s="122" t="s">
        <v>104</v>
      </c>
      <c r="H123" s="122" t="s">
        <v>105</v>
      </c>
      <c r="I123" s="122" t="s">
        <v>106</v>
      </c>
      <c r="J123" s="123" t="s">
        <v>91</v>
      </c>
      <c r="K123" s="124" t="s">
        <v>107</v>
      </c>
      <c r="L123" s="125"/>
      <c r="M123" s="61" t="s">
        <v>1</v>
      </c>
      <c r="N123" s="62" t="s">
        <v>36</v>
      </c>
      <c r="O123" s="62" t="s">
        <v>108</v>
      </c>
      <c r="P123" s="62" t="s">
        <v>109</v>
      </c>
      <c r="Q123" s="62" t="s">
        <v>110</v>
      </c>
      <c r="R123" s="62" t="s">
        <v>111</v>
      </c>
      <c r="S123" s="62" t="s">
        <v>112</v>
      </c>
      <c r="T123" s="63" t="s">
        <v>113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5" s="2" customFormat="1" ht="22.9" customHeight="1" x14ac:dyDescent="0.25">
      <c r="A124" s="31"/>
      <c r="B124" s="32"/>
      <c r="C124" s="68" t="s">
        <v>114</v>
      </c>
      <c r="D124" s="31"/>
      <c r="E124" s="31"/>
      <c r="F124" s="31"/>
      <c r="G124" s="31"/>
      <c r="H124" s="31"/>
      <c r="I124" s="31"/>
      <c r="J124" s="126">
        <f>BK124</f>
        <v>0</v>
      </c>
      <c r="K124" s="31"/>
      <c r="L124" s="32"/>
      <c r="M124" s="64"/>
      <c r="N124" s="55"/>
      <c r="O124" s="65"/>
      <c r="P124" s="127">
        <f>P125</f>
        <v>0</v>
      </c>
      <c r="Q124" s="65"/>
      <c r="R124" s="127">
        <f>R125</f>
        <v>31.498189126000003</v>
      </c>
      <c r="S124" s="65"/>
      <c r="T124" s="128">
        <f>T125</f>
        <v>2.0709999999999997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71</v>
      </c>
      <c r="AU124" s="16" t="s">
        <v>93</v>
      </c>
      <c r="BK124" s="129">
        <f>BK125</f>
        <v>0</v>
      </c>
    </row>
    <row r="125" spans="1:65" s="12" customFormat="1" ht="25.9" customHeight="1" x14ac:dyDescent="0.2">
      <c r="B125" s="130"/>
      <c r="D125" s="131" t="s">
        <v>71</v>
      </c>
      <c r="E125" s="132" t="s">
        <v>115</v>
      </c>
      <c r="F125" s="132" t="s">
        <v>116</v>
      </c>
      <c r="I125" s="133"/>
      <c r="J125" s="134">
        <f>BK125</f>
        <v>0</v>
      </c>
      <c r="L125" s="130"/>
      <c r="M125" s="135"/>
      <c r="N125" s="136"/>
      <c r="O125" s="136"/>
      <c r="P125" s="137">
        <f>P126+P180+P193+P204+P251+P258+P271</f>
        <v>0</v>
      </c>
      <c r="Q125" s="136"/>
      <c r="R125" s="137">
        <f>R126+R180+R193+R204+R251+R258+R271</f>
        <v>31.498189126000003</v>
      </c>
      <c r="S125" s="136"/>
      <c r="T125" s="138">
        <f>T126+T180+T193+T204+T251+T258+T271</f>
        <v>2.0709999999999997</v>
      </c>
      <c r="AR125" s="131" t="s">
        <v>80</v>
      </c>
      <c r="AT125" s="139" t="s">
        <v>71</v>
      </c>
      <c r="AU125" s="139" t="s">
        <v>72</v>
      </c>
      <c r="AY125" s="131" t="s">
        <v>117</v>
      </c>
      <c r="BK125" s="140">
        <f>BK126+BK180+BK193+BK204+BK251+BK258+BK271</f>
        <v>0</v>
      </c>
    </row>
    <row r="126" spans="1:65" s="12" customFormat="1" ht="22.9" customHeight="1" x14ac:dyDescent="0.2">
      <c r="B126" s="130"/>
      <c r="D126" s="131" t="s">
        <v>71</v>
      </c>
      <c r="E126" s="141" t="s">
        <v>80</v>
      </c>
      <c r="F126" s="141" t="s">
        <v>118</v>
      </c>
      <c r="I126" s="133"/>
      <c r="J126" s="142">
        <f>BK126</f>
        <v>0</v>
      </c>
      <c r="L126" s="130"/>
      <c r="M126" s="135"/>
      <c r="N126" s="136"/>
      <c r="O126" s="136"/>
      <c r="P126" s="137">
        <f>SUM(P127:P179)</f>
        <v>0</v>
      </c>
      <c r="Q126" s="136"/>
      <c r="R126" s="137">
        <f>SUM(R127:R179)</f>
        <v>8.8458960399999995</v>
      </c>
      <c r="S126" s="136"/>
      <c r="T126" s="138">
        <f>SUM(T127:T179)</f>
        <v>2.0709999999999997</v>
      </c>
      <c r="AR126" s="131" t="s">
        <v>80</v>
      </c>
      <c r="AT126" s="139" t="s">
        <v>71</v>
      </c>
      <c r="AU126" s="139" t="s">
        <v>80</v>
      </c>
      <c r="AY126" s="131" t="s">
        <v>117</v>
      </c>
      <c r="BK126" s="140">
        <f>SUM(BK127:BK179)</f>
        <v>0</v>
      </c>
    </row>
    <row r="127" spans="1:65" s="2" customFormat="1" ht="21.75" customHeight="1" x14ac:dyDescent="0.2">
      <c r="A127" s="31"/>
      <c r="B127" s="143"/>
      <c r="C127" s="144" t="s">
        <v>80</v>
      </c>
      <c r="D127" s="144" t="s">
        <v>119</v>
      </c>
      <c r="E127" s="145" t="s">
        <v>120</v>
      </c>
      <c r="F127" s="146" t="s">
        <v>121</v>
      </c>
      <c r="G127" s="147" t="s">
        <v>122</v>
      </c>
      <c r="H127" s="148">
        <v>2</v>
      </c>
      <c r="I127" s="149"/>
      <c r="J127" s="150">
        <f>ROUND(I127*H127,2)</f>
        <v>0</v>
      </c>
      <c r="K127" s="151"/>
      <c r="L127" s="32"/>
      <c r="M127" s="152" t="s">
        <v>1</v>
      </c>
      <c r="N127" s="153" t="s">
        <v>37</v>
      </c>
      <c r="O127" s="57"/>
      <c r="P127" s="154">
        <f>O127*H127</f>
        <v>0</v>
      </c>
      <c r="Q127" s="154">
        <v>0</v>
      </c>
      <c r="R127" s="154">
        <f>Q127*H127</f>
        <v>0</v>
      </c>
      <c r="S127" s="154">
        <v>0.28999999999999998</v>
      </c>
      <c r="T127" s="155">
        <f>S127*H127</f>
        <v>0.57999999999999996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123</v>
      </c>
      <c r="AT127" s="156" t="s">
        <v>119</v>
      </c>
      <c r="AU127" s="156" t="s">
        <v>82</v>
      </c>
      <c r="AY127" s="16" t="s">
        <v>117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80</v>
      </c>
      <c r="BK127" s="157">
        <f>ROUND(I127*H127,2)</f>
        <v>0</v>
      </c>
      <c r="BL127" s="16" t="s">
        <v>123</v>
      </c>
      <c r="BM127" s="156" t="s">
        <v>124</v>
      </c>
    </row>
    <row r="128" spans="1:65" s="13" customFormat="1" x14ac:dyDescent="0.2">
      <c r="B128" s="158"/>
      <c r="D128" s="159" t="s">
        <v>125</v>
      </c>
      <c r="E128" s="160" t="s">
        <v>1</v>
      </c>
      <c r="F128" s="161" t="s">
        <v>126</v>
      </c>
      <c r="H128" s="162">
        <v>2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125</v>
      </c>
      <c r="AU128" s="160" t="s">
        <v>82</v>
      </c>
      <c r="AV128" s="13" t="s">
        <v>82</v>
      </c>
      <c r="AW128" s="13" t="s">
        <v>29</v>
      </c>
      <c r="AX128" s="13" t="s">
        <v>80</v>
      </c>
      <c r="AY128" s="160" t="s">
        <v>117</v>
      </c>
    </row>
    <row r="129" spans="1:65" s="2" customFormat="1" ht="21.75" customHeight="1" x14ac:dyDescent="0.2">
      <c r="A129" s="31"/>
      <c r="B129" s="143"/>
      <c r="C129" s="144" t="s">
        <v>82</v>
      </c>
      <c r="D129" s="144" t="s">
        <v>119</v>
      </c>
      <c r="E129" s="145" t="s">
        <v>127</v>
      </c>
      <c r="F129" s="146" t="s">
        <v>128</v>
      </c>
      <c r="G129" s="147" t="s">
        <v>122</v>
      </c>
      <c r="H129" s="148">
        <v>2</v>
      </c>
      <c r="I129" s="149"/>
      <c r="J129" s="150">
        <f>ROUND(I129*H129,2)</f>
        <v>0</v>
      </c>
      <c r="K129" s="151"/>
      <c r="L129" s="32"/>
      <c r="M129" s="152" t="s">
        <v>1</v>
      </c>
      <c r="N129" s="153" t="s">
        <v>37</v>
      </c>
      <c r="O129" s="57"/>
      <c r="P129" s="154">
        <f>O129*H129</f>
        <v>0</v>
      </c>
      <c r="Q129" s="154">
        <v>0</v>
      </c>
      <c r="R129" s="154">
        <f>Q129*H129</f>
        <v>0</v>
      </c>
      <c r="S129" s="154">
        <v>0.32500000000000001</v>
      </c>
      <c r="T129" s="155">
        <f>S129*H129</f>
        <v>0.65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6" t="s">
        <v>123</v>
      </c>
      <c r="AT129" s="156" t="s">
        <v>119</v>
      </c>
      <c r="AU129" s="156" t="s">
        <v>82</v>
      </c>
      <c r="AY129" s="16" t="s">
        <v>117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6" t="s">
        <v>80</v>
      </c>
      <c r="BK129" s="157">
        <f>ROUND(I129*H129,2)</f>
        <v>0</v>
      </c>
      <c r="BL129" s="16" t="s">
        <v>123</v>
      </c>
      <c r="BM129" s="156" t="s">
        <v>129</v>
      </c>
    </row>
    <row r="130" spans="1:65" s="13" customFormat="1" x14ac:dyDescent="0.2">
      <c r="B130" s="158"/>
      <c r="D130" s="159" t="s">
        <v>125</v>
      </c>
      <c r="E130" s="160" t="s">
        <v>1</v>
      </c>
      <c r="F130" s="161" t="s">
        <v>130</v>
      </c>
      <c r="H130" s="162">
        <v>2</v>
      </c>
      <c r="I130" s="16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125</v>
      </c>
      <c r="AU130" s="160" t="s">
        <v>82</v>
      </c>
      <c r="AV130" s="13" t="s">
        <v>82</v>
      </c>
      <c r="AW130" s="13" t="s">
        <v>29</v>
      </c>
      <c r="AX130" s="13" t="s">
        <v>80</v>
      </c>
      <c r="AY130" s="160" t="s">
        <v>117</v>
      </c>
    </row>
    <row r="131" spans="1:65" s="2" customFormat="1" ht="21.75" customHeight="1" x14ac:dyDescent="0.2">
      <c r="A131" s="31"/>
      <c r="B131" s="143"/>
      <c r="C131" s="144" t="s">
        <v>131</v>
      </c>
      <c r="D131" s="144" t="s">
        <v>119</v>
      </c>
      <c r="E131" s="145" t="s">
        <v>132</v>
      </c>
      <c r="F131" s="146" t="s">
        <v>133</v>
      </c>
      <c r="G131" s="147" t="s">
        <v>122</v>
      </c>
      <c r="H131" s="148">
        <v>2</v>
      </c>
      <c r="I131" s="149"/>
      <c r="J131" s="150">
        <f>ROUND(I131*H131,2)</f>
        <v>0</v>
      </c>
      <c r="K131" s="151"/>
      <c r="L131" s="32"/>
      <c r="M131" s="152" t="s">
        <v>1</v>
      </c>
      <c r="N131" s="153" t="s">
        <v>37</v>
      </c>
      <c r="O131" s="57"/>
      <c r="P131" s="154">
        <f>O131*H131</f>
        <v>0</v>
      </c>
      <c r="Q131" s="154">
        <v>0</v>
      </c>
      <c r="R131" s="154">
        <f>Q131*H131</f>
        <v>0</v>
      </c>
      <c r="S131" s="154">
        <v>9.8000000000000004E-2</v>
      </c>
      <c r="T131" s="155">
        <f>S131*H131</f>
        <v>0.19600000000000001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6" t="s">
        <v>123</v>
      </c>
      <c r="AT131" s="156" t="s">
        <v>119</v>
      </c>
      <c r="AU131" s="156" t="s">
        <v>82</v>
      </c>
      <c r="AY131" s="16" t="s">
        <v>117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6" t="s">
        <v>80</v>
      </c>
      <c r="BK131" s="157">
        <f>ROUND(I131*H131,2)</f>
        <v>0</v>
      </c>
      <c r="BL131" s="16" t="s">
        <v>123</v>
      </c>
      <c r="BM131" s="156" t="s">
        <v>134</v>
      </c>
    </row>
    <row r="132" spans="1:65" s="13" customFormat="1" x14ac:dyDescent="0.2">
      <c r="B132" s="158"/>
      <c r="D132" s="159" t="s">
        <v>125</v>
      </c>
      <c r="E132" s="160" t="s">
        <v>1</v>
      </c>
      <c r="F132" s="161" t="s">
        <v>82</v>
      </c>
      <c r="H132" s="162">
        <v>2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125</v>
      </c>
      <c r="AU132" s="160" t="s">
        <v>82</v>
      </c>
      <c r="AV132" s="13" t="s">
        <v>82</v>
      </c>
      <c r="AW132" s="13" t="s">
        <v>29</v>
      </c>
      <c r="AX132" s="13" t="s">
        <v>80</v>
      </c>
      <c r="AY132" s="160" t="s">
        <v>117</v>
      </c>
    </row>
    <row r="133" spans="1:65" s="2" customFormat="1" ht="21.75" customHeight="1" x14ac:dyDescent="0.2">
      <c r="A133" s="31"/>
      <c r="B133" s="143"/>
      <c r="C133" s="144" t="s">
        <v>123</v>
      </c>
      <c r="D133" s="144" t="s">
        <v>119</v>
      </c>
      <c r="E133" s="145" t="s">
        <v>135</v>
      </c>
      <c r="F133" s="146" t="s">
        <v>136</v>
      </c>
      <c r="G133" s="147" t="s">
        <v>122</v>
      </c>
      <c r="H133" s="148">
        <v>2</v>
      </c>
      <c r="I133" s="149"/>
      <c r="J133" s="150">
        <f>ROUND(I133*H133,2)</f>
        <v>0</v>
      </c>
      <c r="K133" s="151"/>
      <c r="L133" s="32"/>
      <c r="M133" s="152" t="s">
        <v>1</v>
      </c>
      <c r="N133" s="153" t="s">
        <v>37</v>
      </c>
      <c r="O133" s="57"/>
      <c r="P133" s="154">
        <f>O133*H133</f>
        <v>0</v>
      </c>
      <c r="Q133" s="154">
        <v>0</v>
      </c>
      <c r="R133" s="154">
        <f>Q133*H133</f>
        <v>0</v>
      </c>
      <c r="S133" s="154">
        <v>0.22</v>
      </c>
      <c r="T133" s="155">
        <f>S133*H133</f>
        <v>0.44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6" t="s">
        <v>123</v>
      </c>
      <c r="AT133" s="156" t="s">
        <v>119</v>
      </c>
      <c r="AU133" s="156" t="s">
        <v>82</v>
      </c>
      <c r="AY133" s="16" t="s">
        <v>117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6" t="s">
        <v>80</v>
      </c>
      <c r="BK133" s="157">
        <f>ROUND(I133*H133,2)</f>
        <v>0</v>
      </c>
      <c r="BL133" s="16" t="s">
        <v>123</v>
      </c>
      <c r="BM133" s="156" t="s">
        <v>137</v>
      </c>
    </row>
    <row r="134" spans="1:65" s="13" customFormat="1" x14ac:dyDescent="0.2">
      <c r="B134" s="158"/>
      <c r="D134" s="159" t="s">
        <v>125</v>
      </c>
      <c r="E134" s="160" t="s">
        <v>1</v>
      </c>
      <c r="F134" s="161" t="s">
        <v>82</v>
      </c>
      <c r="H134" s="162">
        <v>2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125</v>
      </c>
      <c r="AU134" s="160" t="s">
        <v>82</v>
      </c>
      <c r="AV134" s="13" t="s">
        <v>82</v>
      </c>
      <c r="AW134" s="13" t="s">
        <v>29</v>
      </c>
      <c r="AX134" s="13" t="s">
        <v>80</v>
      </c>
      <c r="AY134" s="160" t="s">
        <v>117</v>
      </c>
    </row>
    <row r="135" spans="1:65" s="2" customFormat="1" ht="16.5" customHeight="1" x14ac:dyDescent="0.2">
      <c r="A135" s="31"/>
      <c r="B135" s="143"/>
      <c r="C135" s="144" t="s">
        <v>138</v>
      </c>
      <c r="D135" s="144" t="s">
        <v>119</v>
      </c>
      <c r="E135" s="145" t="s">
        <v>139</v>
      </c>
      <c r="F135" s="146" t="s">
        <v>140</v>
      </c>
      <c r="G135" s="147" t="s">
        <v>141</v>
      </c>
      <c r="H135" s="148">
        <v>1</v>
      </c>
      <c r="I135" s="149"/>
      <c r="J135" s="150">
        <f>ROUND(I135*H135,2)</f>
        <v>0</v>
      </c>
      <c r="K135" s="151"/>
      <c r="L135" s="32"/>
      <c r="M135" s="152" t="s">
        <v>1</v>
      </c>
      <c r="N135" s="153" t="s">
        <v>37</v>
      </c>
      <c r="O135" s="57"/>
      <c r="P135" s="154">
        <f>O135*H135</f>
        <v>0</v>
      </c>
      <c r="Q135" s="154">
        <v>0</v>
      </c>
      <c r="R135" s="154">
        <f>Q135*H135</f>
        <v>0</v>
      </c>
      <c r="S135" s="154">
        <v>0.20499999999999999</v>
      </c>
      <c r="T135" s="155">
        <f>S135*H135</f>
        <v>0.20499999999999999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6" t="s">
        <v>123</v>
      </c>
      <c r="AT135" s="156" t="s">
        <v>119</v>
      </c>
      <c r="AU135" s="156" t="s">
        <v>82</v>
      </c>
      <c r="AY135" s="16" t="s">
        <v>117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80</v>
      </c>
      <c r="BK135" s="157">
        <f>ROUND(I135*H135,2)</f>
        <v>0</v>
      </c>
      <c r="BL135" s="16" t="s">
        <v>123</v>
      </c>
      <c r="BM135" s="156" t="s">
        <v>142</v>
      </c>
    </row>
    <row r="136" spans="1:65" s="2" customFormat="1" ht="16.5" customHeight="1" x14ac:dyDescent="0.2">
      <c r="A136" s="31"/>
      <c r="B136" s="143"/>
      <c r="C136" s="144" t="s">
        <v>143</v>
      </c>
      <c r="D136" s="144" t="s">
        <v>119</v>
      </c>
      <c r="E136" s="145" t="s">
        <v>144</v>
      </c>
      <c r="F136" s="146" t="s">
        <v>145</v>
      </c>
      <c r="G136" s="147" t="s">
        <v>141</v>
      </c>
      <c r="H136" s="148">
        <v>20</v>
      </c>
      <c r="I136" s="149"/>
      <c r="J136" s="150">
        <f>ROUND(I136*H136,2)</f>
        <v>0</v>
      </c>
      <c r="K136" s="151"/>
      <c r="L136" s="32"/>
      <c r="M136" s="152" t="s">
        <v>1</v>
      </c>
      <c r="N136" s="153" t="s">
        <v>37</v>
      </c>
      <c r="O136" s="57"/>
      <c r="P136" s="154">
        <f>O136*H136</f>
        <v>0</v>
      </c>
      <c r="Q136" s="154">
        <v>7.1900000000000002E-3</v>
      </c>
      <c r="R136" s="154">
        <f>Q136*H136</f>
        <v>0.14380000000000001</v>
      </c>
      <c r="S136" s="154">
        <v>0</v>
      </c>
      <c r="T136" s="15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123</v>
      </c>
      <c r="AT136" s="156" t="s">
        <v>119</v>
      </c>
      <c r="AU136" s="156" t="s">
        <v>82</v>
      </c>
      <c r="AY136" s="16" t="s">
        <v>117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80</v>
      </c>
      <c r="BK136" s="157">
        <f>ROUND(I136*H136,2)</f>
        <v>0</v>
      </c>
      <c r="BL136" s="16" t="s">
        <v>123</v>
      </c>
      <c r="BM136" s="156" t="s">
        <v>146</v>
      </c>
    </row>
    <row r="137" spans="1:65" s="2" customFormat="1" ht="21.75" customHeight="1" x14ac:dyDescent="0.2">
      <c r="A137" s="31"/>
      <c r="B137" s="143"/>
      <c r="C137" s="144" t="s">
        <v>147</v>
      </c>
      <c r="D137" s="144" t="s">
        <v>119</v>
      </c>
      <c r="E137" s="145" t="s">
        <v>148</v>
      </c>
      <c r="F137" s="146" t="s">
        <v>149</v>
      </c>
      <c r="G137" s="147" t="s">
        <v>150</v>
      </c>
      <c r="H137" s="148">
        <v>60</v>
      </c>
      <c r="I137" s="149"/>
      <c r="J137" s="150">
        <f>ROUND(I137*H137,2)</f>
        <v>0</v>
      </c>
      <c r="K137" s="151"/>
      <c r="L137" s="32"/>
      <c r="M137" s="152" t="s">
        <v>1</v>
      </c>
      <c r="N137" s="153" t="s">
        <v>37</v>
      </c>
      <c r="O137" s="57"/>
      <c r="P137" s="154">
        <f>O137*H137</f>
        <v>0</v>
      </c>
      <c r="Q137" s="154">
        <v>3.2634E-5</v>
      </c>
      <c r="R137" s="154">
        <f>Q137*H137</f>
        <v>1.9580399999999999E-3</v>
      </c>
      <c r="S137" s="154">
        <v>0</v>
      </c>
      <c r="T137" s="15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6" t="s">
        <v>123</v>
      </c>
      <c r="AT137" s="156" t="s">
        <v>119</v>
      </c>
      <c r="AU137" s="156" t="s">
        <v>82</v>
      </c>
      <c r="AY137" s="16" t="s">
        <v>117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6" t="s">
        <v>80</v>
      </c>
      <c r="BK137" s="157">
        <f>ROUND(I137*H137,2)</f>
        <v>0</v>
      </c>
      <c r="BL137" s="16" t="s">
        <v>123</v>
      </c>
      <c r="BM137" s="156" t="s">
        <v>151</v>
      </c>
    </row>
    <row r="138" spans="1:65" s="13" customFormat="1" x14ac:dyDescent="0.2">
      <c r="B138" s="158"/>
      <c r="D138" s="159" t="s">
        <v>125</v>
      </c>
      <c r="E138" s="160" t="s">
        <v>1</v>
      </c>
      <c r="F138" s="161" t="s">
        <v>152</v>
      </c>
      <c r="H138" s="162">
        <v>60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125</v>
      </c>
      <c r="AU138" s="160" t="s">
        <v>82</v>
      </c>
      <c r="AV138" s="13" t="s">
        <v>82</v>
      </c>
      <c r="AW138" s="13" t="s">
        <v>29</v>
      </c>
      <c r="AX138" s="13" t="s">
        <v>80</v>
      </c>
      <c r="AY138" s="160" t="s">
        <v>117</v>
      </c>
    </row>
    <row r="139" spans="1:65" s="2" customFormat="1" ht="21.75" customHeight="1" x14ac:dyDescent="0.2">
      <c r="A139" s="31"/>
      <c r="B139" s="143"/>
      <c r="C139" s="144" t="s">
        <v>153</v>
      </c>
      <c r="D139" s="144" t="s">
        <v>119</v>
      </c>
      <c r="E139" s="145" t="s">
        <v>154</v>
      </c>
      <c r="F139" s="146" t="s">
        <v>155</v>
      </c>
      <c r="G139" s="147" t="s">
        <v>156</v>
      </c>
      <c r="H139" s="148">
        <v>10</v>
      </c>
      <c r="I139" s="149"/>
      <c r="J139" s="150">
        <f>ROUND(I139*H139,2)</f>
        <v>0</v>
      </c>
      <c r="K139" s="151"/>
      <c r="L139" s="32"/>
      <c r="M139" s="152" t="s">
        <v>1</v>
      </c>
      <c r="N139" s="153" t="s">
        <v>37</v>
      </c>
      <c r="O139" s="57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6" t="s">
        <v>123</v>
      </c>
      <c r="AT139" s="156" t="s">
        <v>119</v>
      </c>
      <c r="AU139" s="156" t="s">
        <v>82</v>
      </c>
      <c r="AY139" s="16" t="s">
        <v>117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6" t="s">
        <v>80</v>
      </c>
      <c r="BK139" s="157">
        <f>ROUND(I139*H139,2)</f>
        <v>0</v>
      </c>
      <c r="BL139" s="16" t="s">
        <v>123</v>
      </c>
      <c r="BM139" s="156" t="s">
        <v>157</v>
      </c>
    </row>
    <row r="140" spans="1:65" s="2" customFormat="1" ht="21.75" customHeight="1" x14ac:dyDescent="0.2">
      <c r="A140" s="31"/>
      <c r="B140" s="143"/>
      <c r="C140" s="144" t="s">
        <v>158</v>
      </c>
      <c r="D140" s="144" t="s">
        <v>119</v>
      </c>
      <c r="E140" s="145" t="s">
        <v>159</v>
      </c>
      <c r="F140" s="146" t="s">
        <v>160</v>
      </c>
      <c r="G140" s="147" t="s">
        <v>141</v>
      </c>
      <c r="H140" s="148">
        <v>6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37</v>
      </c>
      <c r="O140" s="57"/>
      <c r="P140" s="154">
        <f>O140*H140</f>
        <v>0</v>
      </c>
      <c r="Q140" s="154">
        <v>8.6800000000000002E-3</v>
      </c>
      <c r="R140" s="154">
        <f>Q140*H140</f>
        <v>5.2080000000000001E-2</v>
      </c>
      <c r="S140" s="154">
        <v>0</v>
      </c>
      <c r="T140" s="15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123</v>
      </c>
      <c r="AT140" s="156" t="s">
        <v>119</v>
      </c>
      <c r="AU140" s="156" t="s">
        <v>82</v>
      </c>
      <c r="AY140" s="16" t="s">
        <v>117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80</v>
      </c>
      <c r="BK140" s="157">
        <f>ROUND(I140*H140,2)</f>
        <v>0</v>
      </c>
      <c r="BL140" s="16" t="s">
        <v>123</v>
      </c>
      <c r="BM140" s="156" t="s">
        <v>161</v>
      </c>
    </row>
    <row r="141" spans="1:65" s="13" customFormat="1" x14ac:dyDescent="0.2">
      <c r="B141" s="158"/>
      <c r="D141" s="159" t="s">
        <v>125</v>
      </c>
      <c r="E141" s="160" t="s">
        <v>1</v>
      </c>
      <c r="F141" s="161" t="s">
        <v>162</v>
      </c>
      <c r="H141" s="162">
        <v>6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125</v>
      </c>
      <c r="AU141" s="160" t="s">
        <v>82</v>
      </c>
      <c r="AV141" s="13" t="s">
        <v>82</v>
      </c>
      <c r="AW141" s="13" t="s">
        <v>29</v>
      </c>
      <c r="AX141" s="13" t="s">
        <v>80</v>
      </c>
      <c r="AY141" s="160" t="s">
        <v>117</v>
      </c>
    </row>
    <row r="142" spans="1:65" s="2" customFormat="1" ht="16.5" customHeight="1" x14ac:dyDescent="0.2">
      <c r="A142" s="31"/>
      <c r="B142" s="143"/>
      <c r="C142" s="144" t="s">
        <v>163</v>
      </c>
      <c r="D142" s="144" t="s">
        <v>119</v>
      </c>
      <c r="E142" s="145" t="s">
        <v>164</v>
      </c>
      <c r="F142" s="146" t="s">
        <v>165</v>
      </c>
      <c r="G142" s="147" t="s">
        <v>166</v>
      </c>
      <c r="H142" s="148">
        <v>1</v>
      </c>
      <c r="I142" s="149"/>
      <c r="J142" s="150">
        <f>ROUND(I142*H142,2)</f>
        <v>0</v>
      </c>
      <c r="K142" s="151"/>
      <c r="L142" s="32"/>
      <c r="M142" s="152" t="s">
        <v>1</v>
      </c>
      <c r="N142" s="153" t="s">
        <v>37</v>
      </c>
      <c r="O142" s="57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6" t="s">
        <v>123</v>
      </c>
      <c r="AT142" s="156" t="s">
        <v>119</v>
      </c>
      <c r="AU142" s="156" t="s">
        <v>82</v>
      </c>
      <c r="AY142" s="16" t="s">
        <v>117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6" t="s">
        <v>80</v>
      </c>
      <c r="BK142" s="157">
        <f>ROUND(I142*H142,2)</f>
        <v>0</v>
      </c>
      <c r="BL142" s="16" t="s">
        <v>123</v>
      </c>
      <c r="BM142" s="156" t="s">
        <v>167</v>
      </c>
    </row>
    <row r="143" spans="1:65" s="2" customFormat="1" ht="21.75" customHeight="1" x14ac:dyDescent="0.2">
      <c r="A143" s="31"/>
      <c r="B143" s="143"/>
      <c r="C143" s="144" t="s">
        <v>168</v>
      </c>
      <c r="D143" s="144" t="s">
        <v>119</v>
      </c>
      <c r="E143" s="145" t="s">
        <v>169</v>
      </c>
      <c r="F143" s="146" t="s">
        <v>170</v>
      </c>
      <c r="G143" s="147" t="s">
        <v>122</v>
      </c>
      <c r="H143" s="148">
        <v>16</v>
      </c>
      <c r="I143" s="149"/>
      <c r="J143" s="150">
        <f>ROUND(I143*H143,2)</f>
        <v>0</v>
      </c>
      <c r="K143" s="151"/>
      <c r="L143" s="32"/>
      <c r="M143" s="152" t="s">
        <v>1</v>
      </c>
      <c r="N143" s="153" t="s">
        <v>37</v>
      </c>
      <c r="O143" s="57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6" t="s">
        <v>123</v>
      </c>
      <c r="AT143" s="156" t="s">
        <v>119</v>
      </c>
      <c r="AU143" s="156" t="s">
        <v>82</v>
      </c>
      <c r="AY143" s="16" t="s">
        <v>117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6" t="s">
        <v>80</v>
      </c>
      <c r="BK143" s="157">
        <f>ROUND(I143*H143,2)</f>
        <v>0</v>
      </c>
      <c r="BL143" s="16" t="s">
        <v>123</v>
      </c>
      <c r="BM143" s="156" t="s">
        <v>171</v>
      </c>
    </row>
    <row r="144" spans="1:65" s="13" customFormat="1" x14ac:dyDescent="0.2">
      <c r="B144" s="158"/>
      <c r="D144" s="159" t="s">
        <v>125</v>
      </c>
      <c r="E144" s="160" t="s">
        <v>1</v>
      </c>
      <c r="F144" s="161" t="s">
        <v>172</v>
      </c>
      <c r="H144" s="162">
        <v>16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125</v>
      </c>
      <c r="AU144" s="160" t="s">
        <v>82</v>
      </c>
      <c r="AV144" s="13" t="s">
        <v>82</v>
      </c>
      <c r="AW144" s="13" t="s">
        <v>29</v>
      </c>
      <c r="AX144" s="13" t="s">
        <v>80</v>
      </c>
      <c r="AY144" s="160" t="s">
        <v>117</v>
      </c>
    </row>
    <row r="145" spans="1:65" s="2" customFormat="1" ht="33" customHeight="1" x14ac:dyDescent="0.2">
      <c r="A145" s="31"/>
      <c r="B145" s="143"/>
      <c r="C145" s="144" t="s">
        <v>173</v>
      </c>
      <c r="D145" s="144" t="s">
        <v>119</v>
      </c>
      <c r="E145" s="145" t="s">
        <v>174</v>
      </c>
      <c r="F145" s="146" t="s">
        <v>175</v>
      </c>
      <c r="G145" s="147" t="s">
        <v>176</v>
      </c>
      <c r="H145" s="148">
        <v>18</v>
      </c>
      <c r="I145" s="149"/>
      <c r="J145" s="150">
        <f>ROUND(I145*H145,2)</f>
        <v>0</v>
      </c>
      <c r="K145" s="151"/>
      <c r="L145" s="32"/>
      <c r="M145" s="152" t="s">
        <v>1</v>
      </c>
      <c r="N145" s="153" t="s">
        <v>37</v>
      </c>
      <c r="O145" s="57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6" t="s">
        <v>123</v>
      </c>
      <c r="AT145" s="156" t="s">
        <v>119</v>
      </c>
      <c r="AU145" s="156" t="s">
        <v>82</v>
      </c>
      <c r="AY145" s="16" t="s">
        <v>117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6" t="s">
        <v>80</v>
      </c>
      <c r="BK145" s="157">
        <f>ROUND(I145*H145,2)</f>
        <v>0</v>
      </c>
      <c r="BL145" s="16" t="s">
        <v>123</v>
      </c>
      <c r="BM145" s="156" t="s">
        <v>177</v>
      </c>
    </row>
    <row r="146" spans="1:65" s="13" customFormat="1" x14ac:dyDescent="0.2">
      <c r="B146" s="158"/>
      <c r="D146" s="159" t="s">
        <v>125</v>
      </c>
      <c r="E146" s="160" t="s">
        <v>1</v>
      </c>
      <c r="F146" s="161" t="s">
        <v>178</v>
      </c>
      <c r="H146" s="162">
        <v>18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125</v>
      </c>
      <c r="AU146" s="160" t="s">
        <v>82</v>
      </c>
      <c r="AV146" s="13" t="s">
        <v>82</v>
      </c>
      <c r="AW146" s="13" t="s">
        <v>29</v>
      </c>
      <c r="AX146" s="13" t="s">
        <v>80</v>
      </c>
      <c r="AY146" s="160" t="s">
        <v>117</v>
      </c>
    </row>
    <row r="147" spans="1:65" s="2" customFormat="1" ht="33" customHeight="1" x14ac:dyDescent="0.2">
      <c r="A147" s="31"/>
      <c r="B147" s="143"/>
      <c r="C147" s="144" t="s">
        <v>179</v>
      </c>
      <c r="D147" s="144" t="s">
        <v>119</v>
      </c>
      <c r="E147" s="145" t="s">
        <v>180</v>
      </c>
      <c r="F147" s="146" t="s">
        <v>181</v>
      </c>
      <c r="G147" s="147" t="s">
        <v>176</v>
      </c>
      <c r="H147" s="148">
        <v>29.373000000000001</v>
      </c>
      <c r="I147" s="149"/>
      <c r="J147" s="150">
        <f>ROUND(I147*H147,2)</f>
        <v>0</v>
      </c>
      <c r="K147" s="151"/>
      <c r="L147" s="32"/>
      <c r="M147" s="152" t="s">
        <v>1</v>
      </c>
      <c r="N147" s="153" t="s">
        <v>37</v>
      </c>
      <c r="O147" s="57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6" t="s">
        <v>123</v>
      </c>
      <c r="AT147" s="156" t="s">
        <v>119</v>
      </c>
      <c r="AU147" s="156" t="s">
        <v>82</v>
      </c>
      <c r="AY147" s="16" t="s">
        <v>117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6" t="s">
        <v>80</v>
      </c>
      <c r="BK147" s="157">
        <f>ROUND(I147*H147,2)</f>
        <v>0</v>
      </c>
      <c r="BL147" s="16" t="s">
        <v>123</v>
      </c>
      <c r="BM147" s="156" t="s">
        <v>182</v>
      </c>
    </row>
    <row r="148" spans="1:65" s="13" customFormat="1" x14ac:dyDescent="0.2">
      <c r="B148" s="158"/>
      <c r="D148" s="159" t="s">
        <v>125</v>
      </c>
      <c r="E148" s="160" t="s">
        <v>1</v>
      </c>
      <c r="F148" s="161" t="s">
        <v>183</v>
      </c>
      <c r="H148" s="162">
        <v>29.373000000000001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125</v>
      </c>
      <c r="AU148" s="160" t="s">
        <v>82</v>
      </c>
      <c r="AV148" s="13" t="s">
        <v>82</v>
      </c>
      <c r="AW148" s="13" t="s">
        <v>29</v>
      </c>
      <c r="AX148" s="13" t="s">
        <v>80</v>
      </c>
      <c r="AY148" s="160" t="s">
        <v>117</v>
      </c>
    </row>
    <row r="149" spans="1:65" s="2" customFormat="1" ht="33" customHeight="1" x14ac:dyDescent="0.2">
      <c r="A149" s="31"/>
      <c r="B149" s="143"/>
      <c r="C149" s="144" t="s">
        <v>184</v>
      </c>
      <c r="D149" s="144" t="s">
        <v>119</v>
      </c>
      <c r="E149" s="145" t="s">
        <v>185</v>
      </c>
      <c r="F149" s="146" t="s">
        <v>186</v>
      </c>
      <c r="G149" s="147" t="s">
        <v>176</v>
      </c>
      <c r="H149" s="148">
        <v>8.5500000000000007</v>
      </c>
      <c r="I149" s="149"/>
      <c r="J149" s="150">
        <f>ROUND(I149*H149,2)</f>
        <v>0</v>
      </c>
      <c r="K149" s="151"/>
      <c r="L149" s="32"/>
      <c r="M149" s="152" t="s">
        <v>1</v>
      </c>
      <c r="N149" s="153" t="s">
        <v>37</v>
      </c>
      <c r="O149" s="57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6" t="s">
        <v>123</v>
      </c>
      <c r="AT149" s="156" t="s">
        <v>119</v>
      </c>
      <c r="AU149" s="156" t="s">
        <v>82</v>
      </c>
      <c r="AY149" s="16" t="s">
        <v>117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6" t="s">
        <v>80</v>
      </c>
      <c r="BK149" s="157">
        <f>ROUND(I149*H149,2)</f>
        <v>0</v>
      </c>
      <c r="BL149" s="16" t="s">
        <v>123</v>
      </c>
      <c r="BM149" s="156" t="s">
        <v>187</v>
      </c>
    </row>
    <row r="150" spans="1:65" s="13" customFormat="1" x14ac:dyDescent="0.2">
      <c r="B150" s="158"/>
      <c r="D150" s="159" t="s">
        <v>125</v>
      </c>
      <c r="E150" s="160" t="s">
        <v>1</v>
      </c>
      <c r="F150" s="161" t="s">
        <v>188</v>
      </c>
      <c r="H150" s="162">
        <v>8.5500000000000007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125</v>
      </c>
      <c r="AU150" s="160" t="s">
        <v>82</v>
      </c>
      <c r="AV150" s="13" t="s">
        <v>82</v>
      </c>
      <c r="AW150" s="13" t="s">
        <v>29</v>
      </c>
      <c r="AX150" s="13" t="s">
        <v>80</v>
      </c>
      <c r="AY150" s="160" t="s">
        <v>117</v>
      </c>
    </row>
    <row r="151" spans="1:65" s="2" customFormat="1" ht="21.75" customHeight="1" x14ac:dyDescent="0.2">
      <c r="A151" s="31"/>
      <c r="B151" s="143"/>
      <c r="C151" s="144" t="s">
        <v>8</v>
      </c>
      <c r="D151" s="144" t="s">
        <v>119</v>
      </c>
      <c r="E151" s="145" t="s">
        <v>189</v>
      </c>
      <c r="F151" s="146" t="s">
        <v>190</v>
      </c>
      <c r="G151" s="147" t="s">
        <v>122</v>
      </c>
      <c r="H151" s="148">
        <v>12.6</v>
      </c>
      <c r="I151" s="149"/>
      <c r="J151" s="150">
        <f>ROUND(I151*H151,2)</f>
        <v>0</v>
      </c>
      <c r="K151" s="151"/>
      <c r="L151" s="32"/>
      <c r="M151" s="152" t="s">
        <v>1</v>
      </c>
      <c r="N151" s="153" t="s">
        <v>37</v>
      </c>
      <c r="O151" s="57"/>
      <c r="P151" s="154">
        <f>O151*H151</f>
        <v>0</v>
      </c>
      <c r="Q151" s="154">
        <v>5.9000000000000003E-4</v>
      </c>
      <c r="R151" s="154">
        <f>Q151*H151</f>
        <v>7.4340000000000005E-3</v>
      </c>
      <c r="S151" s="154">
        <v>0</v>
      </c>
      <c r="T151" s="15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6" t="s">
        <v>123</v>
      </c>
      <c r="AT151" s="156" t="s">
        <v>119</v>
      </c>
      <c r="AU151" s="156" t="s">
        <v>82</v>
      </c>
      <c r="AY151" s="16" t="s">
        <v>117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6" t="s">
        <v>80</v>
      </c>
      <c r="BK151" s="157">
        <f>ROUND(I151*H151,2)</f>
        <v>0</v>
      </c>
      <c r="BL151" s="16" t="s">
        <v>123</v>
      </c>
      <c r="BM151" s="156" t="s">
        <v>191</v>
      </c>
    </row>
    <row r="152" spans="1:65" s="13" customFormat="1" x14ac:dyDescent="0.2">
      <c r="B152" s="158"/>
      <c r="D152" s="159" t="s">
        <v>125</v>
      </c>
      <c r="E152" s="160" t="s">
        <v>1</v>
      </c>
      <c r="F152" s="161" t="s">
        <v>192</v>
      </c>
      <c r="H152" s="162">
        <v>12.6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125</v>
      </c>
      <c r="AU152" s="160" t="s">
        <v>82</v>
      </c>
      <c r="AV152" s="13" t="s">
        <v>82</v>
      </c>
      <c r="AW152" s="13" t="s">
        <v>29</v>
      </c>
      <c r="AX152" s="13" t="s">
        <v>80</v>
      </c>
      <c r="AY152" s="160" t="s">
        <v>117</v>
      </c>
    </row>
    <row r="153" spans="1:65" s="2" customFormat="1" ht="21.75" customHeight="1" x14ac:dyDescent="0.2">
      <c r="A153" s="31"/>
      <c r="B153" s="143"/>
      <c r="C153" s="144" t="s">
        <v>172</v>
      </c>
      <c r="D153" s="144" t="s">
        <v>119</v>
      </c>
      <c r="E153" s="145" t="s">
        <v>193</v>
      </c>
      <c r="F153" s="146" t="s">
        <v>194</v>
      </c>
      <c r="G153" s="147" t="s">
        <v>122</v>
      </c>
      <c r="H153" s="148">
        <v>38.22</v>
      </c>
      <c r="I153" s="149"/>
      <c r="J153" s="150">
        <f>ROUND(I153*H153,2)</f>
        <v>0</v>
      </c>
      <c r="K153" s="151"/>
      <c r="L153" s="32"/>
      <c r="M153" s="152" t="s">
        <v>1</v>
      </c>
      <c r="N153" s="153" t="s">
        <v>37</v>
      </c>
      <c r="O153" s="57"/>
      <c r="P153" s="154">
        <f>O153*H153</f>
        <v>0</v>
      </c>
      <c r="Q153" s="154">
        <v>6.4000000000000005E-4</v>
      </c>
      <c r="R153" s="154">
        <f>Q153*H153</f>
        <v>2.4460800000000001E-2</v>
      </c>
      <c r="S153" s="154">
        <v>0</v>
      </c>
      <c r="T153" s="15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6" t="s">
        <v>123</v>
      </c>
      <c r="AT153" s="156" t="s">
        <v>119</v>
      </c>
      <c r="AU153" s="156" t="s">
        <v>82</v>
      </c>
      <c r="AY153" s="16" t="s">
        <v>117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6" t="s">
        <v>80</v>
      </c>
      <c r="BK153" s="157">
        <f>ROUND(I153*H153,2)</f>
        <v>0</v>
      </c>
      <c r="BL153" s="16" t="s">
        <v>123</v>
      </c>
      <c r="BM153" s="156" t="s">
        <v>195</v>
      </c>
    </row>
    <row r="154" spans="1:65" s="13" customFormat="1" x14ac:dyDescent="0.2">
      <c r="B154" s="158"/>
      <c r="D154" s="159" t="s">
        <v>125</v>
      </c>
      <c r="E154" s="160" t="s">
        <v>1</v>
      </c>
      <c r="F154" s="161" t="s">
        <v>196</v>
      </c>
      <c r="H154" s="162">
        <v>38.22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125</v>
      </c>
      <c r="AU154" s="160" t="s">
        <v>82</v>
      </c>
      <c r="AV154" s="13" t="s">
        <v>82</v>
      </c>
      <c r="AW154" s="13" t="s">
        <v>29</v>
      </c>
      <c r="AX154" s="13" t="s">
        <v>80</v>
      </c>
      <c r="AY154" s="160" t="s">
        <v>117</v>
      </c>
    </row>
    <row r="155" spans="1:65" s="2" customFormat="1" ht="21.75" customHeight="1" x14ac:dyDescent="0.2">
      <c r="A155" s="31"/>
      <c r="B155" s="143"/>
      <c r="C155" s="144" t="s">
        <v>197</v>
      </c>
      <c r="D155" s="144" t="s">
        <v>119</v>
      </c>
      <c r="E155" s="145" t="s">
        <v>198</v>
      </c>
      <c r="F155" s="146" t="s">
        <v>199</v>
      </c>
      <c r="G155" s="147" t="s">
        <v>122</v>
      </c>
      <c r="H155" s="148">
        <v>12.6</v>
      </c>
      <c r="I155" s="149"/>
      <c r="J155" s="150">
        <f>ROUND(I155*H155,2)</f>
        <v>0</v>
      </c>
      <c r="K155" s="151"/>
      <c r="L155" s="32"/>
      <c r="M155" s="152" t="s">
        <v>1</v>
      </c>
      <c r="N155" s="153" t="s">
        <v>37</v>
      </c>
      <c r="O155" s="57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6" t="s">
        <v>123</v>
      </c>
      <c r="AT155" s="156" t="s">
        <v>119</v>
      </c>
      <c r="AU155" s="156" t="s">
        <v>82</v>
      </c>
      <c r="AY155" s="16" t="s">
        <v>117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6" t="s">
        <v>80</v>
      </c>
      <c r="BK155" s="157">
        <f>ROUND(I155*H155,2)</f>
        <v>0</v>
      </c>
      <c r="BL155" s="16" t="s">
        <v>123</v>
      </c>
      <c r="BM155" s="156" t="s">
        <v>200</v>
      </c>
    </row>
    <row r="156" spans="1:65" s="2" customFormat="1" ht="21.75" customHeight="1" x14ac:dyDescent="0.2">
      <c r="A156" s="31"/>
      <c r="B156" s="143"/>
      <c r="C156" s="144" t="s">
        <v>201</v>
      </c>
      <c r="D156" s="144" t="s">
        <v>119</v>
      </c>
      <c r="E156" s="145" t="s">
        <v>202</v>
      </c>
      <c r="F156" s="146" t="s">
        <v>203</v>
      </c>
      <c r="G156" s="147" t="s">
        <v>122</v>
      </c>
      <c r="H156" s="148">
        <v>38.22</v>
      </c>
      <c r="I156" s="149"/>
      <c r="J156" s="150">
        <f>ROUND(I156*H156,2)</f>
        <v>0</v>
      </c>
      <c r="K156" s="151"/>
      <c r="L156" s="32"/>
      <c r="M156" s="152" t="s">
        <v>1</v>
      </c>
      <c r="N156" s="153" t="s">
        <v>37</v>
      </c>
      <c r="O156" s="57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6" t="s">
        <v>123</v>
      </c>
      <c r="AT156" s="156" t="s">
        <v>119</v>
      </c>
      <c r="AU156" s="156" t="s">
        <v>82</v>
      </c>
      <c r="AY156" s="16" t="s">
        <v>117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6" t="s">
        <v>80</v>
      </c>
      <c r="BK156" s="157">
        <f>ROUND(I156*H156,2)</f>
        <v>0</v>
      </c>
      <c r="BL156" s="16" t="s">
        <v>123</v>
      </c>
      <c r="BM156" s="156" t="s">
        <v>204</v>
      </c>
    </row>
    <row r="157" spans="1:65" s="2" customFormat="1" ht="33" customHeight="1" x14ac:dyDescent="0.2">
      <c r="A157" s="31"/>
      <c r="B157" s="143"/>
      <c r="C157" s="144" t="s">
        <v>205</v>
      </c>
      <c r="D157" s="144" t="s">
        <v>119</v>
      </c>
      <c r="E157" s="145" t="s">
        <v>206</v>
      </c>
      <c r="F157" s="146" t="s">
        <v>207</v>
      </c>
      <c r="G157" s="147" t="s">
        <v>176</v>
      </c>
      <c r="H157" s="148">
        <v>21.545999999999999</v>
      </c>
      <c r="I157" s="149"/>
      <c r="J157" s="150">
        <f>ROUND(I157*H157,2)</f>
        <v>0</v>
      </c>
      <c r="K157" s="151"/>
      <c r="L157" s="32"/>
      <c r="M157" s="152" t="s">
        <v>1</v>
      </c>
      <c r="N157" s="153" t="s">
        <v>37</v>
      </c>
      <c r="O157" s="57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6" t="s">
        <v>123</v>
      </c>
      <c r="AT157" s="156" t="s">
        <v>119</v>
      </c>
      <c r="AU157" s="156" t="s">
        <v>82</v>
      </c>
      <c r="AY157" s="16" t="s">
        <v>117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6" t="s">
        <v>80</v>
      </c>
      <c r="BK157" s="157">
        <f>ROUND(I157*H157,2)</f>
        <v>0</v>
      </c>
      <c r="BL157" s="16" t="s">
        <v>123</v>
      </c>
      <c r="BM157" s="156" t="s">
        <v>208</v>
      </c>
    </row>
    <row r="158" spans="1:65" s="13" customFormat="1" x14ac:dyDescent="0.2">
      <c r="B158" s="158"/>
      <c r="D158" s="159" t="s">
        <v>125</v>
      </c>
      <c r="E158" s="160" t="s">
        <v>1</v>
      </c>
      <c r="F158" s="161" t="s">
        <v>209</v>
      </c>
      <c r="H158" s="162">
        <v>21.545999999999999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125</v>
      </c>
      <c r="AU158" s="160" t="s">
        <v>82</v>
      </c>
      <c r="AV158" s="13" t="s">
        <v>82</v>
      </c>
      <c r="AW158" s="13" t="s">
        <v>29</v>
      </c>
      <c r="AX158" s="13" t="s">
        <v>80</v>
      </c>
      <c r="AY158" s="160" t="s">
        <v>117</v>
      </c>
    </row>
    <row r="159" spans="1:65" s="2" customFormat="1" ht="33" customHeight="1" x14ac:dyDescent="0.2">
      <c r="A159" s="31"/>
      <c r="B159" s="143"/>
      <c r="C159" s="144" t="s">
        <v>210</v>
      </c>
      <c r="D159" s="144" t="s">
        <v>119</v>
      </c>
      <c r="E159" s="145" t="s">
        <v>211</v>
      </c>
      <c r="F159" s="146" t="s">
        <v>212</v>
      </c>
      <c r="G159" s="147" t="s">
        <v>176</v>
      </c>
      <c r="H159" s="148">
        <v>16.376999999999999</v>
      </c>
      <c r="I159" s="149"/>
      <c r="J159" s="150">
        <f>ROUND(I159*H159,2)</f>
        <v>0</v>
      </c>
      <c r="K159" s="151"/>
      <c r="L159" s="32"/>
      <c r="M159" s="152" t="s">
        <v>1</v>
      </c>
      <c r="N159" s="153" t="s">
        <v>37</v>
      </c>
      <c r="O159" s="57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6" t="s">
        <v>123</v>
      </c>
      <c r="AT159" s="156" t="s">
        <v>119</v>
      </c>
      <c r="AU159" s="156" t="s">
        <v>82</v>
      </c>
      <c r="AY159" s="16" t="s">
        <v>117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6" t="s">
        <v>80</v>
      </c>
      <c r="BK159" s="157">
        <f>ROUND(I159*H159,2)</f>
        <v>0</v>
      </c>
      <c r="BL159" s="16" t="s">
        <v>123</v>
      </c>
      <c r="BM159" s="156" t="s">
        <v>213</v>
      </c>
    </row>
    <row r="160" spans="1:65" s="13" customFormat="1" x14ac:dyDescent="0.2">
      <c r="B160" s="158"/>
      <c r="D160" s="159" t="s">
        <v>125</v>
      </c>
      <c r="E160" s="160" t="s">
        <v>1</v>
      </c>
      <c r="F160" s="161" t="s">
        <v>214</v>
      </c>
      <c r="H160" s="162">
        <v>16.376999999999999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125</v>
      </c>
      <c r="AU160" s="160" t="s">
        <v>82</v>
      </c>
      <c r="AV160" s="13" t="s">
        <v>82</v>
      </c>
      <c r="AW160" s="13" t="s">
        <v>29</v>
      </c>
      <c r="AX160" s="13" t="s">
        <v>80</v>
      </c>
      <c r="AY160" s="160" t="s">
        <v>117</v>
      </c>
    </row>
    <row r="161" spans="1:65" s="2" customFormat="1" ht="21.75" customHeight="1" x14ac:dyDescent="0.2">
      <c r="A161" s="31"/>
      <c r="B161" s="143"/>
      <c r="C161" s="144" t="s">
        <v>7</v>
      </c>
      <c r="D161" s="144" t="s">
        <v>119</v>
      </c>
      <c r="E161" s="145" t="s">
        <v>215</v>
      </c>
      <c r="F161" s="146" t="s">
        <v>216</v>
      </c>
      <c r="G161" s="147" t="s">
        <v>176</v>
      </c>
      <c r="H161" s="148">
        <v>21.545999999999999</v>
      </c>
      <c r="I161" s="149"/>
      <c r="J161" s="150">
        <f>ROUND(I161*H161,2)</f>
        <v>0</v>
      </c>
      <c r="K161" s="151"/>
      <c r="L161" s="32"/>
      <c r="M161" s="152" t="s">
        <v>1</v>
      </c>
      <c r="N161" s="153" t="s">
        <v>37</v>
      </c>
      <c r="O161" s="57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6" t="s">
        <v>123</v>
      </c>
      <c r="AT161" s="156" t="s">
        <v>119</v>
      </c>
      <c r="AU161" s="156" t="s">
        <v>82</v>
      </c>
      <c r="AY161" s="16" t="s">
        <v>117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6" t="s">
        <v>80</v>
      </c>
      <c r="BK161" s="157">
        <f>ROUND(I161*H161,2)</f>
        <v>0</v>
      </c>
      <c r="BL161" s="16" t="s">
        <v>123</v>
      </c>
      <c r="BM161" s="156" t="s">
        <v>217</v>
      </c>
    </row>
    <row r="162" spans="1:65" s="2" customFormat="1" ht="21.75" customHeight="1" x14ac:dyDescent="0.2">
      <c r="A162" s="31"/>
      <c r="B162" s="143"/>
      <c r="C162" s="144" t="s">
        <v>218</v>
      </c>
      <c r="D162" s="144" t="s">
        <v>119</v>
      </c>
      <c r="E162" s="145" t="s">
        <v>219</v>
      </c>
      <c r="F162" s="146" t="s">
        <v>220</v>
      </c>
      <c r="G162" s="147" t="s">
        <v>221</v>
      </c>
      <c r="H162" s="148">
        <v>29.478999999999999</v>
      </c>
      <c r="I162" s="149"/>
      <c r="J162" s="150">
        <f>ROUND(I162*H162,2)</f>
        <v>0</v>
      </c>
      <c r="K162" s="151"/>
      <c r="L162" s="32"/>
      <c r="M162" s="152" t="s">
        <v>1</v>
      </c>
      <c r="N162" s="153" t="s">
        <v>37</v>
      </c>
      <c r="O162" s="57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6" t="s">
        <v>123</v>
      </c>
      <c r="AT162" s="156" t="s">
        <v>119</v>
      </c>
      <c r="AU162" s="156" t="s">
        <v>82</v>
      </c>
      <c r="AY162" s="16" t="s">
        <v>117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6" t="s">
        <v>80</v>
      </c>
      <c r="BK162" s="157">
        <f>ROUND(I162*H162,2)</f>
        <v>0</v>
      </c>
      <c r="BL162" s="16" t="s">
        <v>123</v>
      </c>
      <c r="BM162" s="156" t="s">
        <v>222</v>
      </c>
    </row>
    <row r="163" spans="1:65" s="13" customFormat="1" x14ac:dyDescent="0.2">
      <c r="B163" s="158"/>
      <c r="D163" s="159" t="s">
        <v>125</v>
      </c>
      <c r="E163" s="160" t="s">
        <v>1</v>
      </c>
      <c r="F163" s="161" t="s">
        <v>223</v>
      </c>
      <c r="H163" s="162">
        <v>29.478999999999999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125</v>
      </c>
      <c r="AU163" s="160" t="s">
        <v>82</v>
      </c>
      <c r="AV163" s="13" t="s">
        <v>82</v>
      </c>
      <c r="AW163" s="13" t="s">
        <v>29</v>
      </c>
      <c r="AX163" s="13" t="s">
        <v>80</v>
      </c>
      <c r="AY163" s="160" t="s">
        <v>117</v>
      </c>
    </row>
    <row r="164" spans="1:65" s="2" customFormat="1" ht="16.5" customHeight="1" x14ac:dyDescent="0.2">
      <c r="A164" s="31"/>
      <c r="B164" s="143"/>
      <c r="C164" s="144" t="s">
        <v>224</v>
      </c>
      <c r="D164" s="144" t="s">
        <v>119</v>
      </c>
      <c r="E164" s="145" t="s">
        <v>225</v>
      </c>
      <c r="F164" s="146" t="s">
        <v>226</v>
      </c>
      <c r="G164" s="147" t="s">
        <v>176</v>
      </c>
      <c r="H164" s="148">
        <v>37.923000000000002</v>
      </c>
      <c r="I164" s="149"/>
      <c r="J164" s="150">
        <f>ROUND(I164*H164,2)</f>
        <v>0</v>
      </c>
      <c r="K164" s="151"/>
      <c r="L164" s="32"/>
      <c r="M164" s="152" t="s">
        <v>1</v>
      </c>
      <c r="N164" s="153" t="s">
        <v>37</v>
      </c>
      <c r="O164" s="57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6" t="s">
        <v>123</v>
      </c>
      <c r="AT164" s="156" t="s">
        <v>119</v>
      </c>
      <c r="AU164" s="156" t="s">
        <v>82</v>
      </c>
      <c r="AY164" s="16" t="s">
        <v>117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6" t="s">
        <v>80</v>
      </c>
      <c r="BK164" s="157">
        <f>ROUND(I164*H164,2)</f>
        <v>0</v>
      </c>
      <c r="BL164" s="16" t="s">
        <v>123</v>
      </c>
      <c r="BM164" s="156" t="s">
        <v>227</v>
      </c>
    </row>
    <row r="165" spans="1:65" s="13" customFormat="1" x14ac:dyDescent="0.2">
      <c r="B165" s="158"/>
      <c r="D165" s="159" t="s">
        <v>125</v>
      </c>
      <c r="E165" s="160" t="s">
        <v>1</v>
      </c>
      <c r="F165" s="161" t="s">
        <v>228</v>
      </c>
      <c r="H165" s="162">
        <v>37.923000000000002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125</v>
      </c>
      <c r="AU165" s="160" t="s">
        <v>82</v>
      </c>
      <c r="AV165" s="13" t="s">
        <v>82</v>
      </c>
      <c r="AW165" s="13" t="s">
        <v>29</v>
      </c>
      <c r="AX165" s="13" t="s">
        <v>80</v>
      </c>
      <c r="AY165" s="160" t="s">
        <v>117</v>
      </c>
    </row>
    <row r="166" spans="1:65" s="2" customFormat="1" ht="21.75" customHeight="1" x14ac:dyDescent="0.2">
      <c r="A166" s="31"/>
      <c r="B166" s="143"/>
      <c r="C166" s="144" t="s">
        <v>229</v>
      </c>
      <c r="D166" s="144" t="s">
        <v>119</v>
      </c>
      <c r="E166" s="145" t="s">
        <v>230</v>
      </c>
      <c r="F166" s="146" t="s">
        <v>231</v>
      </c>
      <c r="G166" s="147" t="s">
        <v>176</v>
      </c>
      <c r="H166" s="148">
        <v>21.545999999999999</v>
      </c>
      <c r="I166" s="149"/>
      <c r="J166" s="150">
        <f>ROUND(I166*H166,2)</f>
        <v>0</v>
      </c>
      <c r="K166" s="151"/>
      <c r="L166" s="32"/>
      <c r="M166" s="152" t="s">
        <v>1</v>
      </c>
      <c r="N166" s="153" t="s">
        <v>37</v>
      </c>
      <c r="O166" s="57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6" t="s">
        <v>123</v>
      </c>
      <c r="AT166" s="156" t="s">
        <v>119</v>
      </c>
      <c r="AU166" s="156" t="s">
        <v>82</v>
      </c>
      <c r="AY166" s="16" t="s">
        <v>117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80</v>
      </c>
      <c r="BK166" s="157">
        <f>ROUND(I166*H166,2)</f>
        <v>0</v>
      </c>
      <c r="BL166" s="16" t="s">
        <v>123</v>
      </c>
      <c r="BM166" s="156" t="s">
        <v>232</v>
      </c>
    </row>
    <row r="167" spans="1:65" s="13" customFormat="1" x14ac:dyDescent="0.2">
      <c r="B167" s="158"/>
      <c r="D167" s="159" t="s">
        <v>125</v>
      </c>
      <c r="E167" s="160" t="s">
        <v>1</v>
      </c>
      <c r="F167" s="161" t="s">
        <v>233</v>
      </c>
      <c r="H167" s="162">
        <v>37.923000000000002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125</v>
      </c>
      <c r="AU167" s="160" t="s">
        <v>82</v>
      </c>
      <c r="AV167" s="13" t="s">
        <v>82</v>
      </c>
      <c r="AW167" s="13" t="s">
        <v>29</v>
      </c>
      <c r="AX167" s="13" t="s">
        <v>72</v>
      </c>
      <c r="AY167" s="160" t="s">
        <v>117</v>
      </c>
    </row>
    <row r="168" spans="1:65" s="13" customFormat="1" x14ac:dyDescent="0.2">
      <c r="B168" s="158"/>
      <c r="D168" s="159" t="s">
        <v>125</v>
      </c>
      <c r="E168" s="160" t="s">
        <v>1</v>
      </c>
      <c r="F168" s="161" t="s">
        <v>234</v>
      </c>
      <c r="H168" s="162">
        <v>21.545999999999999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125</v>
      </c>
      <c r="AU168" s="160" t="s">
        <v>82</v>
      </c>
      <c r="AV168" s="13" t="s">
        <v>82</v>
      </c>
      <c r="AW168" s="13" t="s">
        <v>29</v>
      </c>
      <c r="AX168" s="13" t="s">
        <v>80</v>
      </c>
      <c r="AY168" s="160" t="s">
        <v>117</v>
      </c>
    </row>
    <row r="169" spans="1:65" s="2" customFormat="1" ht="21.75" customHeight="1" x14ac:dyDescent="0.2">
      <c r="A169" s="31"/>
      <c r="B169" s="143"/>
      <c r="C169" s="144" t="s">
        <v>235</v>
      </c>
      <c r="D169" s="144" t="s">
        <v>119</v>
      </c>
      <c r="E169" s="145" t="s">
        <v>236</v>
      </c>
      <c r="F169" s="146" t="s">
        <v>237</v>
      </c>
      <c r="G169" s="147" t="s">
        <v>176</v>
      </c>
      <c r="H169" s="148">
        <v>1.575</v>
      </c>
      <c r="I169" s="149"/>
      <c r="J169" s="150">
        <f>ROUND(I169*H169,2)</f>
        <v>0</v>
      </c>
      <c r="K169" s="151"/>
      <c r="L169" s="32"/>
      <c r="M169" s="152" t="s">
        <v>1</v>
      </c>
      <c r="N169" s="153" t="s">
        <v>37</v>
      </c>
      <c r="O169" s="57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56" t="s">
        <v>123</v>
      </c>
      <c r="AT169" s="156" t="s">
        <v>119</v>
      </c>
      <c r="AU169" s="156" t="s">
        <v>82</v>
      </c>
      <c r="AY169" s="16" t="s">
        <v>117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6" t="s">
        <v>80</v>
      </c>
      <c r="BK169" s="157">
        <f>ROUND(I169*H169,2)</f>
        <v>0</v>
      </c>
      <c r="BL169" s="16" t="s">
        <v>123</v>
      </c>
      <c r="BM169" s="156" t="s">
        <v>238</v>
      </c>
    </row>
    <row r="170" spans="1:65" s="13" customFormat="1" x14ac:dyDescent="0.2">
      <c r="B170" s="158"/>
      <c r="D170" s="159" t="s">
        <v>125</v>
      </c>
      <c r="E170" s="160" t="s">
        <v>1</v>
      </c>
      <c r="F170" s="161" t="s">
        <v>239</v>
      </c>
      <c r="H170" s="162">
        <v>1.575</v>
      </c>
      <c r="I170" s="16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125</v>
      </c>
      <c r="AU170" s="160" t="s">
        <v>82</v>
      </c>
      <c r="AV170" s="13" t="s">
        <v>82</v>
      </c>
      <c r="AW170" s="13" t="s">
        <v>29</v>
      </c>
      <c r="AX170" s="13" t="s">
        <v>80</v>
      </c>
      <c r="AY170" s="160" t="s">
        <v>117</v>
      </c>
    </row>
    <row r="171" spans="1:65" s="2" customFormat="1" ht="16.5" customHeight="1" x14ac:dyDescent="0.2">
      <c r="A171" s="31"/>
      <c r="B171" s="143"/>
      <c r="C171" s="167" t="s">
        <v>240</v>
      </c>
      <c r="D171" s="167" t="s">
        <v>241</v>
      </c>
      <c r="E171" s="168" t="s">
        <v>242</v>
      </c>
      <c r="F171" s="169" t="s">
        <v>243</v>
      </c>
      <c r="G171" s="170" t="s">
        <v>221</v>
      </c>
      <c r="H171" s="171">
        <v>2.835</v>
      </c>
      <c r="I171" s="172"/>
      <c r="J171" s="173">
        <f>ROUND(I171*H171,2)</f>
        <v>0</v>
      </c>
      <c r="K171" s="174"/>
      <c r="L171" s="175"/>
      <c r="M171" s="176" t="s">
        <v>1</v>
      </c>
      <c r="N171" s="177" t="s">
        <v>37</v>
      </c>
      <c r="O171" s="57"/>
      <c r="P171" s="154">
        <f>O171*H171</f>
        <v>0</v>
      </c>
      <c r="Q171" s="154">
        <v>1</v>
      </c>
      <c r="R171" s="154">
        <f>Q171*H171</f>
        <v>2.835</v>
      </c>
      <c r="S171" s="154">
        <v>0</v>
      </c>
      <c r="T171" s="15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56" t="s">
        <v>153</v>
      </c>
      <c r="AT171" s="156" t="s">
        <v>241</v>
      </c>
      <c r="AU171" s="156" t="s">
        <v>82</v>
      </c>
      <c r="AY171" s="16" t="s">
        <v>117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6" t="s">
        <v>80</v>
      </c>
      <c r="BK171" s="157">
        <f>ROUND(I171*H171,2)</f>
        <v>0</v>
      </c>
      <c r="BL171" s="16" t="s">
        <v>123</v>
      </c>
      <c r="BM171" s="156" t="s">
        <v>244</v>
      </c>
    </row>
    <row r="172" spans="1:65" s="13" customFormat="1" x14ac:dyDescent="0.2">
      <c r="B172" s="158"/>
      <c r="D172" s="159" t="s">
        <v>125</v>
      </c>
      <c r="E172" s="160" t="s">
        <v>1</v>
      </c>
      <c r="F172" s="161" t="s">
        <v>245</v>
      </c>
      <c r="H172" s="162">
        <v>2.835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125</v>
      </c>
      <c r="AU172" s="160" t="s">
        <v>82</v>
      </c>
      <c r="AV172" s="13" t="s">
        <v>82</v>
      </c>
      <c r="AW172" s="13" t="s">
        <v>29</v>
      </c>
      <c r="AX172" s="13" t="s">
        <v>80</v>
      </c>
      <c r="AY172" s="160" t="s">
        <v>117</v>
      </c>
    </row>
    <row r="173" spans="1:65" s="2" customFormat="1" ht="21.75" customHeight="1" x14ac:dyDescent="0.2">
      <c r="A173" s="31"/>
      <c r="B173" s="143"/>
      <c r="C173" s="144" t="s">
        <v>246</v>
      </c>
      <c r="D173" s="144" t="s">
        <v>119</v>
      </c>
      <c r="E173" s="145" t="s">
        <v>247</v>
      </c>
      <c r="F173" s="146" t="s">
        <v>248</v>
      </c>
      <c r="G173" s="147" t="s">
        <v>122</v>
      </c>
      <c r="H173" s="148">
        <v>16</v>
      </c>
      <c r="I173" s="149"/>
      <c r="J173" s="150">
        <f>ROUND(I173*H173,2)</f>
        <v>0</v>
      </c>
      <c r="K173" s="151"/>
      <c r="L173" s="32"/>
      <c r="M173" s="152" t="s">
        <v>1</v>
      </c>
      <c r="N173" s="153" t="s">
        <v>37</v>
      </c>
      <c r="O173" s="57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6" t="s">
        <v>123</v>
      </c>
      <c r="AT173" s="156" t="s">
        <v>119</v>
      </c>
      <c r="AU173" s="156" t="s">
        <v>82</v>
      </c>
      <c r="AY173" s="16" t="s">
        <v>117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6" t="s">
        <v>80</v>
      </c>
      <c r="BK173" s="157">
        <f>ROUND(I173*H173,2)</f>
        <v>0</v>
      </c>
      <c r="BL173" s="16" t="s">
        <v>123</v>
      </c>
      <c r="BM173" s="156" t="s">
        <v>249</v>
      </c>
    </row>
    <row r="174" spans="1:65" s="13" customFormat="1" x14ac:dyDescent="0.2">
      <c r="B174" s="158"/>
      <c r="D174" s="159" t="s">
        <v>125</v>
      </c>
      <c r="E174" s="160" t="s">
        <v>1</v>
      </c>
      <c r="F174" s="161" t="s">
        <v>172</v>
      </c>
      <c r="H174" s="162">
        <v>16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125</v>
      </c>
      <c r="AU174" s="160" t="s">
        <v>82</v>
      </c>
      <c r="AV174" s="13" t="s">
        <v>82</v>
      </c>
      <c r="AW174" s="13" t="s">
        <v>29</v>
      </c>
      <c r="AX174" s="13" t="s">
        <v>80</v>
      </c>
      <c r="AY174" s="160" t="s">
        <v>117</v>
      </c>
    </row>
    <row r="175" spans="1:65" s="2" customFormat="1" ht="16.5" customHeight="1" x14ac:dyDescent="0.2">
      <c r="A175" s="31"/>
      <c r="B175" s="143"/>
      <c r="C175" s="144" t="s">
        <v>250</v>
      </c>
      <c r="D175" s="144" t="s">
        <v>119</v>
      </c>
      <c r="E175" s="145" t="s">
        <v>251</v>
      </c>
      <c r="F175" s="146" t="s">
        <v>252</v>
      </c>
      <c r="G175" s="147" t="s">
        <v>122</v>
      </c>
      <c r="H175" s="148">
        <v>16</v>
      </c>
      <c r="I175" s="149"/>
      <c r="J175" s="150">
        <f>ROUND(I175*H175,2)</f>
        <v>0</v>
      </c>
      <c r="K175" s="151"/>
      <c r="L175" s="32"/>
      <c r="M175" s="152" t="s">
        <v>1</v>
      </c>
      <c r="N175" s="153" t="s">
        <v>37</v>
      </c>
      <c r="O175" s="57"/>
      <c r="P175" s="154">
        <f>O175*H175</f>
        <v>0</v>
      </c>
      <c r="Q175" s="154">
        <v>1.2727000000000001E-3</v>
      </c>
      <c r="R175" s="154">
        <f>Q175*H175</f>
        <v>2.0363200000000001E-2</v>
      </c>
      <c r="S175" s="154">
        <v>0</v>
      </c>
      <c r="T175" s="15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56" t="s">
        <v>123</v>
      </c>
      <c r="AT175" s="156" t="s">
        <v>119</v>
      </c>
      <c r="AU175" s="156" t="s">
        <v>82</v>
      </c>
      <c r="AY175" s="16" t="s">
        <v>117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6" t="s">
        <v>80</v>
      </c>
      <c r="BK175" s="157">
        <f>ROUND(I175*H175,2)</f>
        <v>0</v>
      </c>
      <c r="BL175" s="16" t="s">
        <v>123</v>
      </c>
      <c r="BM175" s="156" t="s">
        <v>253</v>
      </c>
    </row>
    <row r="176" spans="1:65" s="2" customFormat="1" ht="16.5" customHeight="1" x14ac:dyDescent="0.2">
      <c r="A176" s="31"/>
      <c r="B176" s="143"/>
      <c r="C176" s="167" t="s">
        <v>254</v>
      </c>
      <c r="D176" s="167" t="s">
        <v>241</v>
      </c>
      <c r="E176" s="168" t="s">
        <v>255</v>
      </c>
      <c r="F176" s="169" t="s">
        <v>256</v>
      </c>
      <c r="G176" s="170" t="s">
        <v>221</v>
      </c>
      <c r="H176" s="171">
        <v>5.76</v>
      </c>
      <c r="I176" s="172"/>
      <c r="J176" s="173">
        <f>ROUND(I176*H176,2)</f>
        <v>0</v>
      </c>
      <c r="K176" s="174"/>
      <c r="L176" s="175"/>
      <c r="M176" s="176" t="s">
        <v>1</v>
      </c>
      <c r="N176" s="177" t="s">
        <v>37</v>
      </c>
      <c r="O176" s="57"/>
      <c r="P176" s="154">
        <f>O176*H176</f>
        <v>0</v>
      </c>
      <c r="Q176" s="154">
        <v>1</v>
      </c>
      <c r="R176" s="154">
        <f>Q176*H176</f>
        <v>5.76</v>
      </c>
      <c r="S176" s="154">
        <v>0</v>
      </c>
      <c r="T176" s="15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6" t="s">
        <v>153</v>
      </c>
      <c r="AT176" s="156" t="s">
        <v>241</v>
      </c>
      <c r="AU176" s="156" t="s">
        <v>82</v>
      </c>
      <c r="AY176" s="16" t="s">
        <v>117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6" t="s">
        <v>80</v>
      </c>
      <c r="BK176" s="157">
        <f>ROUND(I176*H176,2)</f>
        <v>0</v>
      </c>
      <c r="BL176" s="16" t="s">
        <v>123</v>
      </c>
      <c r="BM176" s="156" t="s">
        <v>257</v>
      </c>
    </row>
    <row r="177" spans="1:65" s="13" customFormat="1" x14ac:dyDescent="0.2">
      <c r="B177" s="158"/>
      <c r="D177" s="159" t="s">
        <v>125</v>
      </c>
      <c r="E177" s="160" t="s">
        <v>1</v>
      </c>
      <c r="F177" s="161" t="s">
        <v>258</v>
      </c>
      <c r="H177" s="162">
        <v>5.76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125</v>
      </c>
      <c r="AU177" s="160" t="s">
        <v>82</v>
      </c>
      <c r="AV177" s="13" t="s">
        <v>82</v>
      </c>
      <c r="AW177" s="13" t="s">
        <v>29</v>
      </c>
      <c r="AX177" s="13" t="s">
        <v>80</v>
      </c>
      <c r="AY177" s="160" t="s">
        <v>117</v>
      </c>
    </row>
    <row r="178" spans="1:65" s="2" customFormat="1" ht="16.5" customHeight="1" x14ac:dyDescent="0.2">
      <c r="A178" s="31"/>
      <c r="B178" s="143"/>
      <c r="C178" s="167" t="s">
        <v>259</v>
      </c>
      <c r="D178" s="167" t="s">
        <v>241</v>
      </c>
      <c r="E178" s="168" t="s">
        <v>260</v>
      </c>
      <c r="F178" s="169" t="s">
        <v>261</v>
      </c>
      <c r="G178" s="170" t="s">
        <v>262</v>
      </c>
      <c r="H178" s="171">
        <v>0.8</v>
      </c>
      <c r="I178" s="172"/>
      <c r="J178" s="173">
        <f>ROUND(I178*H178,2)</f>
        <v>0</v>
      </c>
      <c r="K178" s="174"/>
      <c r="L178" s="175"/>
      <c r="M178" s="176" t="s">
        <v>1</v>
      </c>
      <c r="N178" s="177" t="s">
        <v>37</v>
      </c>
      <c r="O178" s="57"/>
      <c r="P178" s="154">
        <f>O178*H178</f>
        <v>0</v>
      </c>
      <c r="Q178" s="154">
        <v>1E-3</v>
      </c>
      <c r="R178" s="154">
        <f>Q178*H178</f>
        <v>8.0000000000000004E-4</v>
      </c>
      <c r="S178" s="154">
        <v>0</v>
      </c>
      <c r="T178" s="15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56" t="s">
        <v>153</v>
      </c>
      <c r="AT178" s="156" t="s">
        <v>241</v>
      </c>
      <c r="AU178" s="156" t="s">
        <v>82</v>
      </c>
      <c r="AY178" s="16" t="s">
        <v>117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6" t="s">
        <v>80</v>
      </c>
      <c r="BK178" s="157">
        <f>ROUND(I178*H178,2)</f>
        <v>0</v>
      </c>
      <c r="BL178" s="16" t="s">
        <v>123</v>
      </c>
      <c r="BM178" s="156" t="s">
        <v>263</v>
      </c>
    </row>
    <row r="179" spans="1:65" s="13" customFormat="1" x14ac:dyDescent="0.2">
      <c r="B179" s="158"/>
      <c r="D179" s="159" t="s">
        <v>125</v>
      </c>
      <c r="E179" s="160" t="s">
        <v>1</v>
      </c>
      <c r="F179" s="161" t="s">
        <v>264</v>
      </c>
      <c r="H179" s="162">
        <v>0.8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125</v>
      </c>
      <c r="AU179" s="160" t="s">
        <v>82</v>
      </c>
      <c r="AV179" s="13" t="s">
        <v>82</v>
      </c>
      <c r="AW179" s="13" t="s">
        <v>29</v>
      </c>
      <c r="AX179" s="13" t="s">
        <v>80</v>
      </c>
      <c r="AY179" s="160" t="s">
        <v>117</v>
      </c>
    </row>
    <row r="180" spans="1:65" s="12" customFormat="1" ht="22.9" customHeight="1" x14ac:dyDescent="0.2">
      <c r="B180" s="130"/>
      <c r="D180" s="131" t="s">
        <v>71</v>
      </c>
      <c r="E180" s="141" t="s">
        <v>123</v>
      </c>
      <c r="F180" s="141" t="s">
        <v>265</v>
      </c>
      <c r="I180" s="133"/>
      <c r="J180" s="142">
        <f>BK180</f>
        <v>0</v>
      </c>
      <c r="L180" s="130"/>
      <c r="M180" s="135"/>
      <c r="N180" s="136"/>
      <c r="O180" s="136"/>
      <c r="P180" s="137">
        <f>SUM(P181:P192)</f>
        <v>0</v>
      </c>
      <c r="Q180" s="136"/>
      <c r="R180" s="137">
        <f>SUM(R181:R192)</f>
        <v>1.2642965000000002</v>
      </c>
      <c r="S180" s="136"/>
      <c r="T180" s="138">
        <f>SUM(T181:T192)</f>
        <v>0</v>
      </c>
      <c r="AR180" s="131" t="s">
        <v>80</v>
      </c>
      <c r="AT180" s="139" t="s">
        <v>71</v>
      </c>
      <c r="AU180" s="139" t="s">
        <v>80</v>
      </c>
      <c r="AY180" s="131" t="s">
        <v>117</v>
      </c>
      <c r="BK180" s="140">
        <f>SUM(BK181:BK192)</f>
        <v>0</v>
      </c>
    </row>
    <row r="181" spans="1:65" s="2" customFormat="1" ht="16.5" customHeight="1" x14ac:dyDescent="0.2">
      <c r="A181" s="31"/>
      <c r="B181" s="143"/>
      <c r="C181" s="144" t="s">
        <v>266</v>
      </c>
      <c r="D181" s="144" t="s">
        <v>119</v>
      </c>
      <c r="E181" s="145" t="s">
        <v>267</v>
      </c>
      <c r="F181" s="146" t="s">
        <v>268</v>
      </c>
      <c r="G181" s="147" t="s">
        <v>176</v>
      </c>
      <c r="H181" s="148">
        <v>2.3220000000000001</v>
      </c>
      <c r="I181" s="149"/>
      <c r="J181" s="150">
        <f>ROUND(I181*H181,2)</f>
        <v>0</v>
      </c>
      <c r="K181" s="151"/>
      <c r="L181" s="32"/>
      <c r="M181" s="152" t="s">
        <v>1</v>
      </c>
      <c r="N181" s="153" t="s">
        <v>37</v>
      </c>
      <c r="O181" s="57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56" t="s">
        <v>123</v>
      </c>
      <c r="AT181" s="156" t="s">
        <v>119</v>
      </c>
      <c r="AU181" s="156" t="s">
        <v>82</v>
      </c>
      <c r="AY181" s="16" t="s">
        <v>117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6" t="s">
        <v>80</v>
      </c>
      <c r="BK181" s="157">
        <f>ROUND(I181*H181,2)</f>
        <v>0</v>
      </c>
      <c r="BL181" s="16" t="s">
        <v>123</v>
      </c>
      <c r="BM181" s="156" t="s">
        <v>269</v>
      </c>
    </row>
    <row r="182" spans="1:65" s="13" customFormat="1" x14ac:dyDescent="0.2">
      <c r="B182" s="158"/>
      <c r="D182" s="159" t="s">
        <v>125</v>
      </c>
      <c r="E182" s="160" t="s">
        <v>1</v>
      </c>
      <c r="F182" s="161" t="s">
        <v>270</v>
      </c>
      <c r="H182" s="162">
        <v>2.3220000000000001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125</v>
      </c>
      <c r="AU182" s="160" t="s">
        <v>82</v>
      </c>
      <c r="AV182" s="13" t="s">
        <v>82</v>
      </c>
      <c r="AW182" s="13" t="s">
        <v>29</v>
      </c>
      <c r="AX182" s="13" t="s">
        <v>80</v>
      </c>
      <c r="AY182" s="160" t="s">
        <v>117</v>
      </c>
    </row>
    <row r="183" spans="1:65" s="2" customFormat="1" ht="16.5" customHeight="1" x14ac:dyDescent="0.2">
      <c r="A183" s="31"/>
      <c r="B183" s="143"/>
      <c r="C183" s="144" t="s">
        <v>271</v>
      </c>
      <c r="D183" s="144" t="s">
        <v>119</v>
      </c>
      <c r="E183" s="145" t="s">
        <v>272</v>
      </c>
      <c r="F183" s="146" t="s">
        <v>273</v>
      </c>
      <c r="G183" s="147" t="s">
        <v>176</v>
      </c>
      <c r="H183" s="148">
        <v>0.45</v>
      </c>
      <c r="I183" s="149"/>
      <c r="J183" s="150">
        <f>ROUND(I183*H183,2)</f>
        <v>0</v>
      </c>
      <c r="K183" s="151"/>
      <c r="L183" s="32"/>
      <c r="M183" s="152" t="s">
        <v>1</v>
      </c>
      <c r="N183" s="153" t="s">
        <v>37</v>
      </c>
      <c r="O183" s="57"/>
      <c r="P183" s="154">
        <f>O183*H183</f>
        <v>0</v>
      </c>
      <c r="Q183" s="154">
        <v>1.8907700000000001</v>
      </c>
      <c r="R183" s="154">
        <f>Q183*H183</f>
        <v>0.85084650000000006</v>
      </c>
      <c r="S183" s="154">
        <v>0</v>
      </c>
      <c r="T183" s="15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56" t="s">
        <v>123</v>
      </c>
      <c r="AT183" s="156" t="s">
        <v>119</v>
      </c>
      <c r="AU183" s="156" t="s">
        <v>82</v>
      </c>
      <c r="AY183" s="16" t="s">
        <v>117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6" t="s">
        <v>80</v>
      </c>
      <c r="BK183" s="157">
        <f>ROUND(I183*H183,2)</f>
        <v>0</v>
      </c>
      <c r="BL183" s="16" t="s">
        <v>123</v>
      </c>
      <c r="BM183" s="156" t="s">
        <v>274</v>
      </c>
    </row>
    <row r="184" spans="1:65" s="13" customFormat="1" x14ac:dyDescent="0.2">
      <c r="B184" s="158"/>
      <c r="D184" s="159" t="s">
        <v>125</v>
      </c>
      <c r="E184" s="160" t="s">
        <v>1</v>
      </c>
      <c r="F184" s="161" t="s">
        <v>275</v>
      </c>
      <c r="H184" s="162">
        <v>0.45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125</v>
      </c>
      <c r="AU184" s="160" t="s">
        <v>82</v>
      </c>
      <c r="AV184" s="13" t="s">
        <v>82</v>
      </c>
      <c r="AW184" s="13" t="s">
        <v>29</v>
      </c>
      <c r="AX184" s="13" t="s">
        <v>80</v>
      </c>
      <c r="AY184" s="160" t="s">
        <v>117</v>
      </c>
    </row>
    <row r="185" spans="1:65" s="2" customFormat="1" ht="21.75" customHeight="1" x14ac:dyDescent="0.2">
      <c r="A185" s="31"/>
      <c r="B185" s="143"/>
      <c r="C185" s="144" t="s">
        <v>276</v>
      </c>
      <c r="D185" s="144" t="s">
        <v>119</v>
      </c>
      <c r="E185" s="145" t="s">
        <v>277</v>
      </c>
      <c r="F185" s="146" t="s">
        <v>278</v>
      </c>
      <c r="G185" s="147" t="s">
        <v>279</v>
      </c>
      <c r="H185" s="148">
        <v>1</v>
      </c>
      <c r="I185" s="149"/>
      <c r="J185" s="150">
        <f>ROUND(I185*H185,2)</f>
        <v>0</v>
      </c>
      <c r="K185" s="151"/>
      <c r="L185" s="32"/>
      <c r="M185" s="152" t="s">
        <v>1</v>
      </c>
      <c r="N185" s="153" t="s">
        <v>37</v>
      </c>
      <c r="O185" s="57"/>
      <c r="P185" s="154">
        <f>O185*H185</f>
        <v>0</v>
      </c>
      <c r="Q185" s="154">
        <v>6.6E-3</v>
      </c>
      <c r="R185" s="154">
        <f>Q185*H185</f>
        <v>6.6E-3</v>
      </c>
      <c r="S185" s="154">
        <v>0</v>
      </c>
      <c r="T185" s="15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56" t="s">
        <v>123</v>
      </c>
      <c r="AT185" s="156" t="s">
        <v>119</v>
      </c>
      <c r="AU185" s="156" t="s">
        <v>82</v>
      </c>
      <c r="AY185" s="16" t="s">
        <v>117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6" t="s">
        <v>80</v>
      </c>
      <c r="BK185" s="157">
        <f>ROUND(I185*H185,2)</f>
        <v>0</v>
      </c>
      <c r="BL185" s="16" t="s">
        <v>123</v>
      </c>
      <c r="BM185" s="156" t="s">
        <v>280</v>
      </c>
    </row>
    <row r="186" spans="1:65" s="2" customFormat="1" ht="21.75" customHeight="1" x14ac:dyDescent="0.2">
      <c r="A186" s="31"/>
      <c r="B186" s="143"/>
      <c r="C186" s="167" t="s">
        <v>281</v>
      </c>
      <c r="D186" s="167" t="s">
        <v>241</v>
      </c>
      <c r="E186" s="168" t="s">
        <v>282</v>
      </c>
      <c r="F186" s="169" t="s">
        <v>283</v>
      </c>
      <c r="G186" s="170" t="s">
        <v>279</v>
      </c>
      <c r="H186" s="171">
        <v>1</v>
      </c>
      <c r="I186" s="172"/>
      <c r="J186" s="173">
        <f>ROUND(I186*H186,2)</f>
        <v>0</v>
      </c>
      <c r="K186" s="174"/>
      <c r="L186" s="175"/>
      <c r="M186" s="176" t="s">
        <v>1</v>
      </c>
      <c r="N186" s="177" t="s">
        <v>37</v>
      </c>
      <c r="O186" s="57"/>
      <c r="P186" s="154">
        <f>O186*H186</f>
        <v>0</v>
      </c>
      <c r="Q186" s="154">
        <v>5.5E-2</v>
      </c>
      <c r="R186" s="154">
        <f>Q186*H186</f>
        <v>5.5E-2</v>
      </c>
      <c r="S186" s="154">
        <v>0</v>
      </c>
      <c r="T186" s="15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56" t="s">
        <v>153</v>
      </c>
      <c r="AT186" s="156" t="s">
        <v>241</v>
      </c>
      <c r="AU186" s="156" t="s">
        <v>82</v>
      </c>
      <c r="AY186" s="16" t="s">
        <v>117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6" t="s">
        <v>80</v>
      </c>
      <c r="BK186" s="157">
        <f>ROUND(I186*H186,2)</f>
        <v>0</v>
      </c>
      <c r="BL186" s="16" t="s">
        <v>123</v>
      </c>
      <c r="BM186" s="156" t="s">
        <v>284</v>
      </c>
    </row>
    <row r="187" spans="1:65" s="2" customFormat="1" ht="21.75" customHeight="1" x14ac:dyDescent="0.2">
      <c r="A187" s="31"/>
      <c r="B187" s="143"/>
      <c r="C187" s="144" t="s">
        <v>285</v>
      </c>
      <c r="D187" s="144" t="s">
        <v>119</v>
      </c>
      <c r="E187" s="145" t="s">
        <v>286</v>
      </c>
      <c r="F187" s="146" t="s">
        <v>287</v>
      </c>
      <c r="G187" s="147" t="s">
        <v>279</v>
      </c>
      <c r="H187" s="148">
        <v>1</v>
      </c>
      <c r="I187" s="149"/>
      <c r="J187" s="150">
        <f>ROUND(I187*H187,2)</f>
        <v>0</v>
      </c>
      <c r="K187" s="151"/>
      <c r="L187" s="32"/>
      <c r="M187" s="152" t="s">
        <v>1</v>
      </c>
      <c r="N187" s="153" t="s">
        <v>37</v>
      </c>
      <c r="O187" s="57"/>
      <c r="P187" s="154">
        <f>O187*H187</f>
        <v>0</v>
      </c>
      <c r="Q187" s="154">
        <v>6.6E-3</v>
      </c>
      <c r="R187" s="154">
        <f>Q187*H187</f>
        <v>6.6E-3</v>
      </c>
      <c r="S187" s="154">
        <v>0</v>
      </c>
      <c r="T187" s="15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6" t="s">
        <v>123</v>
      </c>
      <c r="AT187" s="156" t="s">
        <v>119</v>
      </c>
      <c r="AU187" s="156" t="s">
        <v>82</v>
      </c>
      <c r="AY187" s="16" t="s">
        <v>117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6" t="s">
        <v>80</v>
      </c>
      <c r="BK187" s="157">
        <f>ROUND(I187*H187,2)</f>
        <v>0</v>
      </c>
      <c r="BL187" s="16" t="s">
        <v>123</v>
      </c>
      <c r="BM187" s="156" t="s">
        <v>288</v>
      </c>
    </row>
    <row r="188" spans="1:65" s="2" customFormat="1" ht="21.75" customHeight="1" x14ac:dyDescent="0.2">
      <c r="A188" s="31"/>
      <c r="B188" s="143"/>
      <c r="C188" s="167" t="s">
        <v>289</v>
      </c>
      <c r="D188" s="167" t="s">
        <v>241</v>
      </c>
      <c r="E188" s="168" t="s">
        <v>290</v>
      </c>
      <c r="F188" s="169" t="s">
        <v>291</v>
      </c>
      <c r="G188" s="170" t="s">
        <v>279</v>
      </c>
      <c r="H188" s="171">
        <v>1</v>
      </c>
      <c r="I188" s="172"/>
      <c r="J188" s="173">
        <f>ROUND(I188*H188,2)</f>
        <v>0</v>
      </c>
      <c r="K188" s="174"/>
      <c r="L188" s="175"/>
      <c r="M188" s="176" t="s">
        <v>1</v>
      </c>
      <c r="N188" s="177" t="s">
        <v>37</v>
      </c>
      <c r="O188" s="57"/>
      <c r="P188" s="154">
        <f>O188*H188</f>
        <v>0</v>
      </c>
      <c r="Q188" s="154">
        <v>6.6000000000000003E-2</v>
      </c>
      <c r="R188" s="154">
        <f>Q188*H188</f>
        <v>6.6000000000000003E-2</v>
      </c>
      <c r="S188" s="154">
        <v>0</v>
      </c>
      <c r="T188" s="15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56" t="s">
        <v>153</v>
      </c>
      <c r="AT188" s="156" t="s">
        <v>241</v>
      </c>
      <c r="AU188" s="156" t="s">
        <v>82</v>
      </c>
      <c r="AY188" s="16" t="s">
        <v>117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6" t="s">
        <v>80</v>
      </c>
      <c r="BK188" s="157">
        <f>ROUND(I188*H188,2)</f>
        <v>0</v>
      </c>
      <c r="BL188" s="16" t="s">
        <v>123</v>
      </c>
      <c r="BM188" s="156" t="s">
        <v>292</v>
      </c>
    </row>
    <row r="189" spans="1:65" s="2" customFormat="1" ht="21.75" customHeight="1" x14ac:dyDescent="0.2">
      <c r="A189" s="31"/>
      <c r="B189" s="143"/>
      <c r="C189" s="144" t="s">
        <v>293</v>
      </c>
      <c r="D189" s="144" t="s">
        <v>119</v>
      </c>
      <c r="E189" s="145" t="s">
        <v>294</v>
      </c>
      <c r="F189" s="146" t="s">
        <v>295</v>
      </c>
      <c r="G189" s="147" t="s">
        <v>176</v>
      </c>
      <c r="H189" s="148">
        <v>0.61199999999999999</v>
      </c>
      <c r="I189" s="149"/>
      <c r="J189" s="150">
        <f>ROUND(I189*H189,2)</f>
        <v>0</v>
      </c>
      <c r="K189" s="151"/>
      <c r="L189" s="32"/>
      <c r="M189" s="152" t="s">
        <v>1</v>
      </c>
      <c r="N189" s="153" t="s">
        <v>37</v>
      </c>
      <c r="O189" s="57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56" t="s">
        <v>123</v>
      </c>
      <c r="AT189" s="156" t="s">
        <v>119</v>
      </c>
      <c r="AU189" s="156" t="s">
        <v>82</v>
      </c>
      <c r="AY189" s="16" t="s">
        <v>117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6" t="s">
        <v>80</v>
      </c>
      <c r="BK189" s="157">
        <f>ROUND(I189*H189,2)</f>
        <v>0</v>
      </c>
      <c r="BL189" s="16" t="s">
        <v>123</v>
      </c>
      <c r="BM189" s="156" t="s">
        <v>296</v>
      </c>
    </row>
    <row r="190" spans="1:65" s="13" customFormat="1" x14ac:dyDescent="0.2">
      <c r="B190" s="158"/>
      <c r="D190" s="159" t="s">
        <v>125</v>
      </c>
      <c r="E190" s="160" t="s">
        <v>1</v>
      </c>
      <c r="F190" s="161" t="s">
        <v>297</v>
      </c>
      <c r="H190" s="162">
        <v>0.61199999999999999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125</v>
      </c>
      <c r="AU190" s="160" t="s">
        <v>82</v>
      </c>
      <c r="AV190" s="13" t="s">
        <v>82</v>
      </c>
      <c r="AW190" s="13" t="s">
        <v>29</v>
      </c>
      <c r="AX190" s="13" t="s">
        <v>80</v>
      </c>
      <c r="AY190" s="160" t="s">
        <v>117</v>
      </c>
    </row>
    <row r="191" spans="1:65" s="2" customFormat="1" ht="21.75" customHeight="1" x14ac:dyDescent="0.2">
      <c r="A191" s="31"/>
      <c r="B191" s="143"/>
      <c r="C191" s="144" t="s">
        <v>298</v>
      </c>
      <c r="D191" s="144" t="s">
        <v>119</v>
      </c>
      <c r="E191" s="145" t="s">
        <v>299</v>
      </c>
      <c r="F191" s="146" t="s">
        <v>300</v>
      </c>
      <c r="G191" s="147" t="s">
        <v>176</v>
      </c>
      <c r="H191" s="148">
        <v>0.125</v>
      </c>
      <c r="I191" s="149"/>
      <c r="J191" s="150">
        <f>ROUND(I191*H191,2)</f>
        <v>0</v>
      </c>
      <c r="K191" s="151"/>
      <c r="L191" s="32"/>
      <c r="M191" s="152" t="s">
        <v>1</v>
      </c>
      <c r="N191" s="153" t="s">
        <v>37</v>
      </c>
      <c r="O191" s="57"/>
      <c r="P191" s="154">
        <f>O191*H191</f>
        <v>0</v>
      </c>
      <c r="Q191" s="154">
        <v>2.234</v>
      </c>
      <c r="R191" s="154">
        <f>Q191*H191</f>
        <v>0.27925</v>
      </c>
      <c r="S191" s="154">
        <v>0</v>
      </c>
      <c r="T191" s="15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56" t="s">
        <v>123</v>
      </c>
      <c r="AT191" s="156" t="s">
        <v>119</v>
      </c>
      <c r="AU191" s="156" t="s">
        <v>82</v>
      </c>
      <c r="AY191" s="16" t="s">
        <v>117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6" t="s">
        <v>80</v>
      </c>
      <c r="BK191" s="157">
        <f>ROUND(I191*H191,2)</f>
        <v>0</v>
      </c>
      <c r="BL191" s="16" t="s">
        <v>123</v>
      </c>
      <c r="BM191" s="156" t="s">
        <v>301</v>
      </c>
    </row>
    <row r="192" spans="1:65" s="13" customFormat="1" x14ac:dyDescent="0.2">
      <c r="B192" s="158"/>
      <c r="D192" s="159" t="s">
        <v>125</v>
      </c>
      <c r="E192" s="160" t="s">
        <v>1</v>
      </c>
      <c r="F192" s="161" t="s">
        <v>302</v>
      </c>
      <c r="H192" s="162">
        <v>0.125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125</v>
      </c>
      <c r="AU192" s="160" t="s">
        <v>82</v>
      </c>
      <c r="AV192" s="13" t="s">
        <v>82</v>
      </c>
      <c r="AW192" s="13" t="s">
        <v>29</v>
      </c>
      <c r="AX192" s="13" t="s">
        <v>80</v>
      </c>
      <c r="AY192" s="160" t="s">
        <v>117</v>
      </c>
    </row>
    <row r="193" spans="1:65" s="12" customFormat="1" ht="22.9" customHeight="1" x14ac:dyDescent="0.2">
      <c r="B193" s="130"/>
      <c r="D193" s="131" t="s">
        <v>71</v>
      </c>
      <c r="E193" s="141" t="s">
        <v>138</v>
      </c>
      <c r="F193" s="141" t="s">
        <v>303</v>
      </c>
      <c r="I193" s="133"/>
      <c r="J193" s="142">
        <f>BK193</f>
        <v>0</v>
      </c>
      <c r="L193" s="130"/>
      <c r="M193" s="135"/>
      <c r="N193" s="136"/>
      <c r="O193" s="136"/>
      <c r="P193" s="137">
        <f>SUM(P194:P203)</f>
        <v>0</v>
      </c>
      <c r="Q193" s="136"/>
      <c r="R193" s="137">
        <f>SUM(R194:R203)</f>
        <v>1.5841154</v>
      </c>
      <c r="S193" s="136"/>
      <c r="T193" s="138">
        <f>SUM(T194:T203)</f>
        <v>0</v>
      </c>
      <c r="AR193" s="131" t="s">
        <v>80</v>
      </c>
      <c r="AT193" s="139" t="s">
        <v>71</v>
      </c>
      <c r="AU193" s="139" t="s">
        <v>80</v>
      </c>
      <c r="AY193" s="131" t="s">
        <v>117</v>
      </c>
      <c r="BK193" s="140">
        <f>SUM(BK194:BK203)</f>
        <v>0</v>
      </c>
    </row>
    <row r="194" spans="1:65" s="2" customFormat="1" ht="16.5" customHeight="1" x14ac:dyDescent="0.2">
      <c r="A194" s="31"/>
      <c r="B194" s="143"/>
      <c r="C194" s="144" t="s">
        <v>304</v>
      </c>
      <c r="D194" s="144" t="s">
        <v>119</v>
      </c>
      <c r="E194" s="145" t="s">
        <v>305</v>
      </c>
      <c r="F194" s="146" t="s">
        <v>306</v>
      </c>
      <c r="G194" s="147" t="s">
        <v>122</v>
      </c>
      <c r="H194" s="148">
        <v>2</v>
      </c>
      <c r="I194" s="149"/>
      <c r="J194" s="150">
        <f>ROUND(I194*H194,2)</f>
        <v>0</v>
      </c>
      <c r="K194" s="151"/>
      <c r="L194" s="32"/>
      <c r="M194" s="152" t="s">
        <v>1</v>
      </c>
      <c r="N194" s="153" t="s">
        <v>37</v>
      </c>
      <c r="O194" s="57"/>
      <c r="P194" s="154">
        <f>O194*H194</f>
        <v>0</v>
      </c>
      <c r="Q194" s="154">
        <v>0.46</v>
      </c>
      <c r="R194" s="154">
        <f>Q194*H194</f>
        <v>0.92</v>
      </c>
      <c r="S194" s="154">
        <v>0</v>
      </c>
      <c r="T194" s="15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56" t="s">
        <v>123</v>
      </c>
      <c r="AT194" s="156" t="s">
        <v>119</v>
      </c>
      <c r="AU194" s="156" t="s">
        <v>82</v>
      </c>
      <c r="AY194" s="16" t="s">
        <v>117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6" t="s">
        <v>80</v>
      </c>
      <c r="BK194" s="157">
        <f>ROUND(I194*H194,2)</f>
        <v>0</v>
      </c>
      <c r="BL194" s="16" t="s">
        <v>123</v>
      </c>
      <c r="BM194" s="156" t="s">
        <v>307</v>
      </c>
    </row>
    <row r="195" spans="1:65" s="13" customFormat="1" x14ac:dyDescent="0.2">
      <c r="B195" s="158"/>
      <c r="D195" s="159" t="s">
        <v>125</v>
      </c>
      <c r="E195" s="160" t="s">
        <v>1</v>
      </c>
      <c r="F195" s="161" t="s">
        <v>130</v>
      </c>
      <c r="H195" s="162">
        <v>2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125</v>
      </c>
      <c r="AU195" s="160" t="s">
        <v>82</v>
      </c>
      <c r="AV195" s="13" t="s">
        <v>82</v>
      </c>
      <c r="AW195" s="13" t="s">
        <v>29</v>
      </c>
      <c r="AX195" s="13" t="s">
        <v>80</v>
      </c>
      <c r="AY195" s="160" t="s">
        <v>117</v>
      </c>
    </row>
    <row r="196" spans="1:65" s="2" customFormat="1" ht="33" customHeight="1" x14ac:dyDescent="0.2">
      <c r="A196" s="31"/>
      <c r="B196" s="143"/>
      <c r="C196" s="144" t="s">
        <v>308</v>
      </c>
      <c r="D196" s="144" t="s">
        <v>119</v>
      </c>
      <c r="E196" s="145" t="s">
        <v>309</v>
      </c>
      <c r="F196" s="146" t="s">
        <v>310</v>
      </c>
      <c r="G196" s="147" t="s">
        <v>122</v>
      </c>
      <c r="H196" s="148">
        <v>2</v>
      </c>
      <c r="I196" s="149"/>
      <c r="J196" s="150">
        <f>ROUND(I196*H196,2)</f>
        <v>0</v>
      </c>
      <c r="K196" s="151"/>
      <c r="L196" s="32"/>
      <c r="M196" s="152" t="s">
        <v>1</v>
      </c>
      <c r="N196" s="153" t="s">
        <v>37</v>
      </c>
      <c r="O196" s="57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56" t="s">
        <v>123</v>
      </c>
      <c r="AT196" s="156" t="s">
        <v>119</v>
      </c>
      <c r="AU196" s="156" t="s">
        <v>82</v>
      </c>
      <c r="AY196" s="16" t="s">
        <v>117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6" t="s">
        <v>80</v>
      </c>
      <c r="BK196" s="157">
        <f>ROUND(I196*H196,2)</f>
        <v>0</v>
      </c>
      <c r="BL196" s="16" t="s">
        <v>123</v>
      </c>
      <c r="BM196" s="156" t="s">
        <v>311</v>
      </c>
    </row>
    <row r="197" spans="1:65" s="13" customFormat="1" x14ac:dyDescent="0.2">
      <c r="B197" s="158"/>
      <c r="D197" s="159" t="s">
        <v>125</v>
      </c>
      <c r="E197" s="160" t="s">
        <v>1</v>
      </c>
      <c r="F197" s="161" t="s">
        <v>82</v>
      </c>
      <c r="H197" s="162">
        <v>2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125</v>
      </c>
      <c r="AU197" s="160" t="s">
        <v>82</v>
      </c>
      <c r="AV197" s="13" t="s">
        <v>82</v>
      </c>
      <c r="AW197" s="13" t="s">
        <v>29</v>
      </c>
      <c r="AX197" s="13" t="s">
        <v>80</v>
      </c>
      <c r="AY197" s="160" t="s">
        <v>117</v>
      </c>
    </row>
    <row r="198" spans="1:65" s="2" customFormat="1" ht="21.75" customHeight="1" x14ac:dyDescent="0.2">
      <c r="A198" s="31"/>
      <c r="B198" s="143"/>
      <c r="C198" s="144" t="s">
        <v>312</v>
      </c>
      <c r="D198" s="144" t="s">
        <v>119</v>
      </c>
      <c r="E198" s="145" t="s">
        <v>313</v>
      </c>
      <c r="F198" s="146" t="s">
        <v>314</v>
      </c>
      <c r="G198" s="147" t="s">
        <v>122</v>
      </c>
      <c r="H198" s="148">
        <v>2</v>
      </c>
      <c r="I198" s="149"/>
      <c r="J198" s="150">
        <f>ROUND(I198*H198,2)</f>
        <v>0</v>
      </c>
      <c r="K198" s="151"/>
      <c r="L198" s="32"/>
      <c r="M198" s="152" t="s">
        <v>1</v>
      </c>
      <c r="N198" s="153" t="s">
        <v>37</v>
      </c>
      <c r="O198" s="57"/>
      <c r="P198" s="154">
        <f>O198*H198</f>
        <v>0</v>
      </c>
      <c r="Q198" s="154">
        <v>0.33205770000000001</v>
      </c>
      <c r="R198" s="154">
        <f>Q198*H198</f>
        <v>0.66411540000000002</v>
      </c>
      <c r="S198" s="154">
        <v>0</v>
      </c>
      <c r="T198" s="15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56" t="s">
        <v>123</v>
      </c>
      <c r="AT198" s="156" t="s">
        <v>119</v>
      </c>
      <c r="AU198" s="156" t="s">
        <v>82</v>
      </c>
      <c r="AY198" s="16" t="s">
        <v>117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6" t="s">
        <v>80</v>
      </c>
      <c r="BK198" s="157">
        <f>ROUND(I198*H198,2)</f>
        <v>0</v>
      </c>
      <c r="BL198" s="16" t="s">
        <v>123</v>
      </c>
      <c r="BM198" s="156" t="s">
        <v>315</v>
      </c>
    </row>
    <row r="199" spans="1:65" s="13" customFormat="1" x14ac:dyDescent="0.2">
      <c r="B199" s="158"/>
      <c r="D199" s="159" t="s">
        <v>125</v>
      </c>
      <c r="E199" s="160" t="s">
        <v>1</v>
      </c>
      <c r="F199" s="161" t="s">
        <v>82</v>
      </c>
      <c r="H199" s="162">
        <v>2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125</v>
      </c>
      <c r="AU199" s="160" t="s">
        <v>82</v>
      </c>
      <c r="AV199" s="13" t="s">
        <v>82</v>
      </c>
      <c r="AW199" s="13" t="s">
        <v>29</v>
      </c>
      <c r="AX199" s="13" t="s">
        <v>80</v>
      </c>
      <c r="AY199" s="160" t="s">
        <v>117</v>
      </c>
    </row>
    <row r="200" spans="1:65" s="2" customFormat="1" ht="21.75" customHeight="1" x14ac:dyDescent="0.2">
      <c r="A200" s="31"/>
      <c r="B200" s="143"/>
      <c r="C200" s="144" t="s">
        <v>316</v>
      </c>
      <c r="D200" s="144" t="s">
        <v>119</v>
      </c>
      <c r="E200" s="145" t="s">
        <v>317</v>
      </c>
      <c r="F200" s="146" t="s">
        <v>318</v>
      </c>
      <c r="G200" s="147" t="s">
        <v>122</v>
      </c>
      <c r="H200" s="148">
        <v>2</v>
      </c>
      <c r="I200" s="149"/>
      <c r="J200" s="150">
        <f>ROUND(I200*H200,2)</f>
        <v>0</v>
      </c>
      <c r="K200" s="151"/>
      <c r="L200" s="32"/>
      <c r="M200" s="152" t="s">
        <v>1</v>
      </c>
      <c r="N200" s="153" t="s">
        <v>37</v>
      </c>
      <c r="O200" s="57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6" t="s">
        <v>123</v>
      </c>
      <c r="AT200" s="156" t="s">
        <v>119</v>
      </c>
      <c r="AU200" s="156" t="s">
        <v>82</v>
      </c>
      <c r="AY200" s="16" t="s">
        <v>117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6" t="s">
        <v>80</v>
      </c>
      <c r="BK200" s="157">
        <f>ROUND(I200*H200,2)</f>
        <v>0</v>
      </c>
      <c r="BL200" s="16" t="s">
        <v>123</v>
      </c>
      <c r="BM200" s="156" t="s">
        <v>319</v>
      </c>
    </row>
    <row r="201" spans="1:65" s="13" customFormat="1" x14ac:dyDescent="0.2">
      <c r="B201" s="158"/>
      <c r="D201" s="159" t="s">
        <v>125</v>
      </c>
      <c r="E201" s="160" t="s">
        <v>1</v>
      </c>
      <c r="F201" s="161" t="s">
        <v>82</v>
      </c>
      <c r="H201" s="162">
        <v>2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125</v>
      </c>
      <c r="AU201" s="160" t="s">
        <v>82</v>
      </c>
      <c r="AV201" s="13" t="s">
        <v>82</v>
      </c>
      <c r="AW201" s="13" t="s">
        <v>29</v>
      </c>
      <c r="AX201" s="13" t="s">
        <v>80</v>
      </c>
      <c r="AY201" s="160" t="s">
        <v>117</v>
      </c>
    </row>
    <row r="202" spans="1:65" s="2" customFormat="1" ht="33" customHeight="1" x14ac:dyDescent="0.2">
      <c r="A202" s="31"/>
      <c r="B202" s="143"/>
      <c r="C202" s="144" t="s">
        <v>320</v>
      </c>
      <c r="D202" s="144" t="s">
        <v>119</v>
      </c>
      <c r="E202" s="145" t="s">
        <v>321</v>
      </c>
      <c r="F202" s="146" t="s">
        <v>322</v>
      </c>
      <c r="G202" s="147" t="s">
        <v>122</v>
      </c>
      <c r="H202" s="148">
        <v>2</v>
      </c>
      <c r="I202" s="149"/>
      <c r="J202" s="150">
        <f>ROUND(I202*H202,2)</f>
        <v>0</v>
      </c>
      <c r="K202" s="151"/>
      <c r="L202" s="32"/>
      <c r="M202" s="152" t="s">
        <v>1</v>
      </c>
      <c r="N202" s="153" t="s">
        <v>37</v>
      </c>
      <c r="O202" s="57"/>
      <c r="P202" s="154">
        <f>O202*H202</f>
        <v>0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56" t="s">
        <v>123</v>
      </c>
      <c r="AT202" s="156" t="s">
        <v>119</v>
      </c>
      <c r="AU202" s="156" t="s">
        <v>82</v>
      </c>
      <c r="AY202" s="16" t="s">
        <v>117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6" t="s">
        <v>80</v>
      </c>
      <c r="BK202" s="157">
        <f>ROUND(I202*H202,2)</f>
        <v>0</v>
      </c>
      <c r="BL202" s="16" t="s">
        <v>123</v>
      </c>
      <c r="BM202" s="156" t="s">
        <v>323</v>
      </c>
    </row>
    <row r="203" spans="1:65" s="13" customFormat="1" x14ac:dyDescent="0.2">
      <c r="B203" s="158"/>
      <c r="D203" s="159" t="s">
        <v>125</v>
      </c>
      <c r="E203" s="160" t="s">
        <v>1</v>
      </c>
      <c r="F203" s="161" t="s">
        <v>82</v>
      </c>
      <c r="H203" s="162">
        <v>2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125</v>
      </c>
      <c r="AU203" s="160" t="s">
        <v>82</v>
      </c>
      <c r="AV203" s="13" t="s">
        <v>82</v>
      </c>
      <c r="AW203" s="13" t="s">
        <v>29</v>
      </c>
      <c r="AX203" s="13" t="s">
        <v>80</v>
      </c>
      <c r="AY203" s="160" t="s">
        <v>117</v>
      </c>
    </row>
    <row r="204" spans="1:65" s="12" customFormat="1" ht="22.9" customHeight="1" x14ac:dyDescent="0.2">
      <c r="B204" s="130"/>
      <c r="D204" s="131" t="s">
        <v>71</v>
      </c>
      <c r="E204" s="141" t="s">
        <v>153</v>
      </c>
      <c r="F204" s="141" t="s">
        <v>324</v>
      </c>
      <c r="I204" s="133"/>
      <c r="J204" s="142">
        <f>BK204</f>
        <v>0</v>
      </c>
      <c r="L204" s="130"/>
      <c r="M204" s="135"/>
      <c r="N204" s="136"/>
      <c r="O204" s="136"/>
      <c r="P204" s="137">
        <f>SUM(P205:P250)</f>
        <v>0</v>
      </c>
      <c r="Q204" s="136"/>
      <c r="R204" s="137">
        <f>SUM(R205:R250)</f>
        <v>19.647088306000001</v>
      </c>
      <c r="S204" s="136"/>
      <c r="T204" s="138">
        <f>SUM(T205:T250)</f>
        <v>0</v>
      </c>
      <c r="AR204" s="131" t="s">
        <v>80</v>
      </c>
      <c r="AT204" s="139" t="s">
        <v>71</v>
      </c>
      <c r="AU204" s="139" t="s">
        <v>80</v>
      </c>
      <c r="AY204" s="131" t="s">
        <v>117</v>
      </c>
      <c r="BK204" s="140">
        <f>SUM(BK205:BK250)</f>
        <v>0</v>
      </c>
    </row>
    <row r="205" spans="1:65" s="2" customFormat="1" ht="21.75" customHeight="1" x14ac:dyDescent="0.2">
      <c r="A205" s="31"/>
      <c r="B205" s="143"/>
      <c r="C205" s="144" t="s">
        <v>325</v>
      </c>
      <c r="D205" s="144" t="s">
        <v>119</v>
      </c>
      <c r="E205" s="145" t="s">
        <v>326</v>
      </c>
      <c r="F205" s="146" t="s">
        <v>327</v>
      </c>
      <c r="G205" s="147" t="s">
        <v>279</v>
      </c>
      <c r="H205" s="148">
        <v>1</v>
      </c>
      <c r="I205" s="149"/>
      <c r="J205" s="150">
        <f t="shared" ref="J205:J244" si="0">ROUND(I205*H205,2)</f>
        <v>0</v>
      </c>
      <c r="K205" s="151"/>
      <c r="L205" s="32"/>
      <c r="M205" s="152" t="s">
        <v>1</v>
      </c>
      <c r="N205" s="153" t="s">
        <v>37</v>
      </c>
      <c r="O205" s="57"/>
      <c r="P205" s="154">
        <f t="shared" ref="P205:P244" si="1">O205*H205</f>
        <v>0</v>
      </c>
      <c r="Q205" s="154">
        <v>0</v>
      </c>
      <c r="R205" s="154">
        <f t="shared" ref="R205:R244" si="2">Q205*H205</f>
        <v>0</v>
      </c>
      <c r="S205" s="154">
        <v>0</v>
      </c>
      <c r="T205" s="155">
        <f t="shared" ref="T205:T244" si="3"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6" t="s">
        <v>123</v>
      </c>
      <c r="AT205" s="156" t="s">
        <v>119</v>
      </c>
      <c r="AU205" s="156" t="s">
        <v>82</v>
      </c>
      <c r="AY205" s="16" t="s">
        <v>117</v>
      </c>
      <c r="BE205" s="157">
        <f t="shared" ref="BE205:BE244" si="4">IF(N205="základní",J205,0)</f>
        <v>0</v>
      </c>
      <c r="BF205" s="157">
        <f t="shared" ref="BF205:BF244" si="5">IF(N205="snížená",J205,0)</f>
        <v>0</v>
      </c>
      <c r="BG205" s="157">
        <f t="shared" ref="BG205:BG244" si="6">IF(N205="zákl. přenesená",J205,0)</f>
        <v>0</v>
      </c>
      <c r="BH205" s="157">
        <f t="shared" ref="BH205:BH244" si="7">IF(N205="sníž. přenesená",J205,0)</f>
        <v>0</v>
      </c>
      <c r="BI205" s="157">
        <f t="shared" ref="BI205:BI244" si="8">IF(N205="nulová",J205,0)</f>
        <v>0</v>
      </c>
      <c r="BJ205" s="16" t="s">
        <v>80</v>
      </c>
      <c r="BK205" s="157">
        <f t="shared" ref="BK205:BK244" si="9">ROUND(I205*H205,2)</f>
        <v>0</v>
      </c>
      <c r="BL205" s="16" t="s">
        <v>123</v>
      </c>
      <c r="BM205" s="156" t="s">
        <v>328</v>
      </c>
    </row>
    <row r="206" spans="1:65" s="2" customFormat="1" ht="21.75" customHeight="1" x14ac:dyDescent="0.2">
      <c r="A206" s="31"/>
      <c r="B206" s="143"/>
      <c r="C206" s="144" t="s">
        <v>329</v>
      </c>
      <c r="D206" s="144" t="s">
        <v>119</v>
      </c>
      <c r="E206" s="145" t="s">
        <v>330</v>
      </c>
      <c r="F206" s="146" t="s">
        <v>331</v>
      </c>
      <c r="G206" s="147" t="s">
        <v>279</v>
      </c>
      <c r="H206" s="148">
        <v>2</v>
      </c>
      <c r="I206" s="149"/>
      <c r="J206" s="150">
        <f t="shared" si="0"/>
        <v>0</v>
      </c>
      <c r="K206" s="151"/>
      <c r="L206" s="32"/>
      <c r="M206" s="152" t="s">
        <v>1</v>
      </c>
      <c r="N206" s="153" t="s">
        <v>37</v>
      </c>
      <c r="O206" s="57"/>
      <c r="P206" s="154">
        <f t="shared" si="1"/>
        <v>0</v>
      </c>
      <c r="Q206" s="154">
        <v>0</v>
      </c>
      <c r="R206" s="154">
        <f t="shared" si="2"/>
        <v>0</v>
      </c>
      <c r="S206" s="154">
        <v>0</v>
      </c>
      <c r="T206" s="155">
        <f t="shared" si="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56" t="s">
        <v>123</v>
      </c>
      <c r="AT206" s="156" t="s">
        <v>119</v>
      </c>
      <c r="AU206" s="156" t="s">
        <v>82</v>
      </c>
      <c r="AY206" s="16" t="s">
        <v>117</v>
      </c>
      <c r="BE206" s="157">
        <f t="shared" si="4"/>
        <v>0</v>
      </c>
      <c r="BF206" s="157">
        <f t="shared" si="5"/>
        <v>0</v>
      </c>
      <c r="BG206" s="157">
        <f t="shared" si="6"/>
        <v>0</v>
      </c>
      <c r="BH206" s="157">
        <f t="shared" si="7"/>
        <v>0</v>
      </c>
      <c r="BI206" s="157">
        <f t="shared" si="8"/>
        <v>0</v>
      </c>
      <c r="BJ206" s="16" t="s">
        <v>80</v>
      </c>
      <c r="BK206" s="157">
        <f t="shared" si="9"/>
        <v>0</v>
      </c>
      <c r="BL206" s="16" t="s">
        <v>123</v>
      </c>
      <c r="BM206" s="156" t="s">
        <v>332</v>
      </c>
    </row>
    <row r="207" spans="1:65" s="2" customFormat="1" ht="21.75" customHeight="1" x14ac:dyDescent="0.2">
      <c r="A207" s="31"/>
      <c r="B207" s="143"/>
      <c r="C207" s="144" t="s">
        <v>333</v>
      </c>
      <c r="D207" s="144" t="s">
        <v>119</v>
      </c>
      <c r="E207" s="145" t="s">
        <v>334</v>
      </c>
      <c r="F207" s="146" t="s">
        <v>335</v>
      </c>
      <c r="G207" s="147" t="s">
        <v>279</v>
      </c>
      <c r="H207" s="148">
        <v>4</v>
      </c>
      <c r="I207" s="149"/>
      <c r="J207" s="150">
        <f t="shared" si="0"/>
        <v>0</v>
      </c>
      <c r="K207" s="151"/>
      <c r="L207" s="32"/>
      <c r="M207" s="152" t="s">
        <v>1</v>
      </c>
      <c r="N207" s="153" t="s">
        <v>37</v>
      </c>
      <c r="O207" s="57"/>
      <c r="P207" s="154">
        <f t="shared" si="1"/>
        <v>0</v>
      </c>
      <c r="Q207" s="154">
        <v>1.6692E-3</v>
      </c>
      <c r="R207" s="154">
        <f t="shared" si="2"/>
        <v>6.6768000000000001E-3</v>
      </c>
      <c r="S207" s="154">
        <v>0</v>
      </c>
      <c r="T207" s="155">
        <f t="shared" si="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56" t="s">
        <v>123</v>
      </c>
      <c r="AT207" s="156" t="s">
        <v>119</v>
      </c>
      <c r="AU207" s="156" t="s">
        <v>82</v>
      </c>
      <c r="AY207" s="16" t="s">
        <v>117</v>
      </c>
      <c r="BE207" s="157">
        <f t="shared" si="4"/>
        <v>0</v>
      </c>
      <c r="BF207" s="157">
        <f t="shared" si="5"/>
        <v>0</v>
      </c>
      <c r="BG207" s="157">
        <f t="shared" si="6"/>
        <v>0</v>
      </c>
      <c r="BH207" s="157">
        <f t="shared" si="7"/>
        <v>0</v>
      </c>
      <c r="BI207" s="157">
        <f t="shared" si="8"/>
        <v>0</v>
      </c>
      <c r="BJ207" s="16" t="s">
        <v>80</v>
      </c>
      <c r="BK207" s="157">
        <f t="shared" si="9"/>
        <v>0</v>
      </c>
      <c r="BL207" s="16" t="s">
        <v>123</v>
      </c>
      <c r="BM207" s="156" t="s">
        <v>336</v>
      </c>
    </row>
    <row r="208" spans="1:65" s="2" customFormat="1" ht="16.5" customHeight="1" x14ac:dyDescent="0.2">
      <c r="A208" s="31"/>
      <c r="B208" s="143"/>
      <c r="C208" s="167" t="s">
        <v>337</v>
      </c>
      <c r="D208" s="167" t="s">
        <v>241</v>
      </c>
      <c r="E208" s="168" t="s">
        <v>338</v>
      </c>
      <c r="F208" s="169" t="s">
        <v>339</v>
      </c>
      <c r="G208" s="170" t="s">
        <v>279</v>
      </c>
      <c r="H208" s="171">
        <v>1</v>
      </c>
      <c r="I208" s="172"/>
      <c r="J208" s="173">
        <f t="shared" si="0"/>
        <v>0</v>
      </c>
      <c r="K208" s="174"/>
      <c r="L208" s="175"/>
      <c r="M208" s="176" t="s">
        <v>1</v>
      </c>
      <c r="N208" s="177" t="s">
        <v>37</v>
      </c>
      <c r="O208" s="57"/>
      <c r="P208" s="154">
        <f t="shared" si="1"/>
        <v>0</v>
      </c>
      <c r="Q208" s="154">
        <v>1.7999999999999999E-2</v>
      </c>
      <c r="R208" s="154">
        <f t="shared" si="2"/>
        <v>1.7999999999999999E-2</v>
      </c>
      <c r="S208" s="154">
        <v>0</v>
      </c>
      <c r="T208" s="155">
        <f t="shared" si="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6" t="s">
        <v>153</v>
      </c>
      <c r="AT208" s="156" t="s">
        <v>241</v>
      </c>
      <c r="AU208" s="156" t="s">
        <v>82</v>
      </c>
      <c r="AY208" s="16" t="s">
        <v>117</v>
      </c>
      <c r="BE208" s="157">
        <f t="shared" si="4"/>
        <v>0</v>
      </c>
      <c r="BF208" s="157">
        <f t="shared" si="5"/>
        <v>0</v>
      </c>
      <c r="BG208" s="157">
        <f t="shared" si="6"/>
        <v>0</v>
      </c>
      <c r="BH208" s="157">
        <f t="shared" si="7"/>
        <v>0</v>
      </c>
      <c r="BI208" s="157">
        <f t="shared" si="8"/>
        <v>0</v>
      </c>
      <c r="BJ208" s="16" t="s">
        <v>80</v>
      </c>
      <c r="BK208" s="157">
        <f t="shared" si="9"/>
        <v>0</v>
      </c>
      <c r="BL208" s="16" t="s">
        <v>123</v>
      </c>
      <c r="BM208" s="156" t="s">
        <v>340</v>
      </c>
    </row>
    <row r="209" spans="1:65" s="2" customFormat="1" ht="21.75" customHeight="1" x14ac:dyDescent="0.2">
      <c r="A209" s="31"/>
      <c r="B209" s="143"/>
      <c r="C209" s="167" t="s">
        <v>341</v>
      </c>
      <c r="D209" s="167" t="s">
        <v>241</v>
      </c>
      <c r="E209" s="168" t="s">
        <v>342</v>
      </c>
      <c r="F209" s="169" t="s">
        <v>343</v>
      </c>
      <c r="G209" s="170" t="s">
        <v>279</v>
      </c>
      <c r="H209" s="171">
        <v>1</v>
      </c>
      <c r="I209" s="172"/>
      <c r="J209" s="173">
        <f t="shared" si="0"/>
        <v>0</v>
      </c>
      <c r="K209" s="174"/>
      <c r="L209" s="175"/>
      <c r="M209" s="176" t="s">
        <v>1</v>
      </c>
      <c r="N209" s="177" t="s">
        <v>37</v>
      </c>
      <c r="O209" s="57"/>
      <c r="P209" s="154">
        <f t="shared" si="1"/>
        <v>0</v>
      </c>
      <c r="Q209" s="154">
        <v>1.2E-2</v>
      </c>
      <c r="R209" s="154">
        <f t="shared" si="2"/>
        <v>1.2E-2</v>
      </c>
      <c r="S209" s="154">
        <v>0</v>
      </c>
      <c r="T209" s="155">
        <f t="shared" si="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56" t="s">
        <v>153</v>
      </c>
      <c r="AT209" s="156" t="s">
        <v>241</v>
      </c>
      <c r="AU209" s="156" t="s">
        <v>82</v>
      </c>
      <c r="AY209" s="16" t="s">
        <v>117</v>
      </c>
      <c r="BE209" s="157">
        <f t="shared" si="4"/>
        <v>0</v>
      </c>
      <c r="BF209" s="157">
        <f t="shared" si="5"/>
        <v>0</v>
      </c>
      <c r="BG209" s="157">
        <f t="shared" si="6"/>
        <v>0</v>
      </c>
      <c r="BH209" s="157">
        <f t="shared" si="7"/>
        <v>0</v>
      </c>
      <c r="BI209" s="157">
        <f t="shared" si="8"/>
        <v>0</v>
      </c>
      <c r="BJ209" s="16" t="s">
        <v>80</v>
      </c>
      <c r="BK209" s="157">
        <f t="shared" si="9"/>
        <v>0</v>
      </c>
      <c r="BL209" s="16" t="s">
        <v>123</v>
      </c>
      <c r="BM209" s="156" t="s">
        <v>344</v>
      </c>
    </row>
    <row r="210" spans="1:65" s="2" customFormat="1" ht="21.75" customHeight="1" x14ac:dyDescent="0.2">
      <c r="A210" s="31"/>
      <c r="B210" s="143"/>
      <c r="C210" s="167" t="s">
        <v>345</v>
      </c>
      <c r="D210" s="167" t="s">
        <v>241</v>
      </c>
      <c r="E210" s="168" t="s">
        <v>346</v>
      </c>
      <c r="F210" s="169" t="s">
        <v>347</v>
      </c>
      <c r="G210" s="170" t="s">
        <v>279</v>
      </c>
      <c r="H210" s="171">
        <v>1</v>
      </c>
      <c r="I210" s="172"/>
      <c r="J210" s="173">
        <f t="shared" si="0"/>
        <v>0</v>
      </c>
      <c r="K210" s="174"/>
      <c r="L210" s="175"/>
      <c r="M210" s="176" t="s">
        <v>1</v>
      </c>
      <c r="N210" s="177" t="s">
        <v>37</v>
      </c>
      <c r="O210" s="57"/>
      <c r="P210" s="154">
        <f t="shared" si="1"/>
        <v>0</v>
      </c>
      <c r="Q210" s="154">
        <v>1.04E-2</v>
      </c>
      <c r="R210" s="154">
        <f t="shared" si="2"/>
        <v>1.04E-2</v>
      </c>
      <c r="S210" s="154">
        <v>0</v>
      </c>
      <c r="T210" s="155">
        <f t="shared" si="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56" t="s">
        <v>153</v>
      </c>
      <c r="AT210" s="156" t="s">
        <v>241</v>
      </c>
      <c r="AU210" s="156" t="s">
        <v>82</v>
      </c>
      <c r="AY210" s="16" t="s">
        <v>117</v>
      </c>
      <c r="BE210" s="157">
        <f t="shared" si="4"/>
        <v>0</v>
      </c>
      <c r="BF210" s="157">
        <f t="shared" si="5"/>
        <v>0</v>
      </c>
      <c r="BG210" s="157">
        <f t="shared" si="6"/>
        <v>0</v>
      </c>
      <c r="BH210" s="157">
        <f t="shared" si="7"/>
        <v>0</v>
      </c>
      <c r="BI210" s="157">
        <f t="shared" si="8"/>
        <v>0</v>
      </c>
      <c r="BJ210" s="16" t="s">
        <v>80</v>
      </c>
      <c r="BK210" s="157">
        <f t="shared" si="9"/>
        <v>0</v>
      </c>
      <c r="BL210" s="16" t="s">
        <v>123</v>
      </c>
      <c r="BM210" s="156" t="s">
        <v>348</v>
      </c>
    </row>
    <row r="211" spans="1:65" s="2" customFormat="1" ht="16.5" customHeight="1" x14ac:dyDescent="0.2">
      <c r="A211" s="31"/>
      <c r="B211" s="143"/>
      <c r="C211" s="167" t="s">
        <v>349</v>
      </c>
      <c r="D211" s="167" t="s">
        <v>241</v>
      </c>
      <c r="E211" s="168" t="s">
        <v>350</v>
      </c>
      <c r="F211" s="169" t="s">
        <v>351</v>
      </c>
      <c r="G211" s="170" t="s">
        <v>279</v>
      </c>
      <c r="H211" s="171">
        <v>1</v>
      </c>
      <c r="I211" s="172"/>
      <c r="J211" s="173">
        <f t="shared" si="0"/>
        <v>0</v>
      </c>
      <c r="K211" s="174"/>
      <c r="L211" s="175"/>
      <c r="M211" s="176" t="s">
        <v>1</v>
      </c>
      <c r="N211" s="177" t="s">
        <v>37</v>
      </c>
      <c r="O211" s="57"/>
      <c r="P211" s="154">
        <f t="shared" si="1"/>
        <v>0</v>
      </c>
      <c r="Q211" s="154">
        <v>1.7000000000000001E-2</v>
      </c>
      <c r="R211" s="154">
        <f t="shared" si="2"/>
        <v>1.7000000000000001E-2</v>
      </c>
      <c r="S211" s="154">
        <v>0</v>
      </c>
      <c r="T211" s="155">
        <f t="shared" si="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56" t="s">
        <v>153</v>
      </c>
      <c r="AT211" s="156" t="s">
        <v>241</v>
      </c>
      <c r="AU211" s="156" t="s">
        <v>82</v>
      </c>
      <c r="AY211" s="16" t="s">
        <v>117</v>
      </c>
      <c r="BE211" s="157">
        <f t="shared" si="4"/>
        <v>0</v>
      </c>
      <c r="BF211" s="157">
        <f t="shared" si="5"/>
        <v>0</v>
      </c>
      <c r="BG211" s="157">
        <f t="shared" si="6"/>
        <v>0</v>
      </c>
      <c r="BH211" s="157">
        <f t="shared" si="7"/>
        <v>0</v>
      </c>
      <c r="BI211" s="157">
        <f t="shared" si="8"/>
        <v>0</v>
      </c>
      <c r="BJ211" s="16" t="s">
        <v>80</v>
      </c>
      <c r="BK211" s="157">
        <f t="shared" si="9"/>
        <v>0</v>
      </c>
      <c r="BL211" s="16" t="s">
        <v>123</v>
      </c>
      <c r="BM211" s="156" t="s">
        <v>352</v>
      </c>
    </row>
    <row r="212" spans="1:65" s="2" customFormat="1" ht="21.75" customHeight="1" x14ac:dyDescent="0.2">
      <c r="A212" s="31"/>
      <c r="B212" s="143"/>
      <c r="C212" s="144" t="s">
        <v>353</v>
      </c>
      <c r="D212" s="144" t="s">
        <v>119</v>
      </c>
      <c r="E212" s="145" t="s">
        <v>354</v>
      </c>
      <c r="F212" s="146" t="s">
        <v>355</v>
      </c>
      <c r="G212" s="147" t="s">
        <v>279</v>
      </c>
      <c r="H212" s="148">
        <v>8</v>
      </c>
      <c r="I212" s="149"/>
      <c r="J212" s="150">
        <f t="shared" si="0"/>
        <v>0</v>
      </c>
      <c r="K212" s="151"/>
      <c r="L212" s="32"/>
      <c r="M212" s="152" t="s">
        <v>1</v>
      </c>
      <c r="N212" s="153" t="s">
        <v>37</v>
      </c>
      <c r="O212" s="57"/>
      <c r="P212" s="154">
        <f t="shared" si="1"/>
        <v>0</v>
      </c>
      <c r="Q212" s="154">
        <v>2.96E-3</v>
      </c>
      <c r="R212" s="154">
        <f t="shared" si="2"/>
        <v>2.368E-2</v>
      </c>
      <c r="S212" s="154">
        <v>0</v>
      </c>
      <c r="T212" s="155">
        <f t="shared" si="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6" t="s">
        <v>123</v>
      </c>
      <c r="AT212" s="156" t="s">
        <v>119</v>
      </c>
      <c r="AU212" s="156" t="s">
        <v>82</v>
      </c>
      <c r="AY212" s="16" t="s">
        <v>117</v>
      </c>
      <c r="BE212" s="157">
        <f t="shared" si="4"/>
        <v>0</v>
      </c>
      <c r="BF212" s="157">
        <f t="shared" si="5"/>
        <v>0</v>
      </c>
      <c r="BG212" s="157">
        <f t="shared" si="6"/>
        <v>0</v>
      </c>
      <c r="BH212" s="157">
        <f t="shared" si="7"/>
        <v>0</v>
      </c>
      <c r="BI212" s="157">
        <f t="shared" si="8"/>
        <v>0</v>
      </c>
      <c r="BJ212" s="16" t="s">
        <v>80</v>
      </c>
      <c r="BK212" s="157">
        <f t="shared" si="9"/>
        <v>0</v>
      </c>
      <c r="BL212" s="16" t="s">
        <v>123</v>
      </c>
      <c r="BM212" s="156" t="s">
        <v>356</v>
      </c>
    </row>
    <row r="213" spans="1:65" s="2" customFormat="1" ht="21.75" customHeight="1" x14ac:dyDescent="0.2">
      <c r="A213" s="31"/>
      <c r="B213" s="143"/>
      <c r="C213" s="167" t="s">
        <v>357</v>
      </c>
      <c r="D213" s="167" t="s">
        <v>241</v>
      </c>
      <c r="E213" s="168" t="s">
        <v>358</v>
      </c>
      <c r="F213" s="169" t="s">
        <v>359</v>
      </c>
      <c r="G213" s="170" t="s">
        <v>279</v>
      </c>
      <c r="H213" s="171">
        <v>2</v>
      </c>
      <c r="I213" s="172"/>
      <c r="J213" s="173">
        <f t="shared" si="0"/>
        <v>0</v>
      </c>
      <c r="K213" s="174"/>
      <c r="L213" s="175"/>
      <c r="M213" s="176" t="s">
        <v>1</v>
      </c>
      <c r="N213" s="177" t="s">
        <v>37</v>
      </c>
      <c r="O213" s="57"/>
      <c r="P213" s="154">
        <f t="shared" si="1"/>
        <v>0</v>
      </c>
      <c r="Q213" s="154">
        <v>1.37E-2</v>
      </c>
      <c r="R213" s="154">
        <f t="shared" si="2"/>
        <v>2.7400000000000001E-2</v>
      </c>
      <c r="S213" s="154">
        <v>0</v>
      </c>
      <c r="T213" s="155">
        <f t="shared" si="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56" t="s">
        <v>153</v>
      </c>
      <c r="AT213" s="156" t="s">
        <v>241</v>
      </c>
      <c r="AU213" s="156" t="s">
        <v>82</v>
      </c>
      <c r="AY213" s="16" t="s">
        <v>117</v>
      </c>
      <c r="BE213" s="157">
        <f t="shared" si="4"/>
        <v>0</v>
      </c>
      <c r="BF213" s="157">
        <f t="shared" si="5"/>
        <v>0</v>
      </c>
      <c r="BG213" s="157">
        <f t="shared" si="6"/>
        <v>0</v>
      </c>
      <c r="BH213" s="157">
        <f t="shared" si="7"/>
        <v>0</v>
      </c>
      <c r="BI213" s="157">
        <f t="shared" si="8"/>
        <v>0</v>
      </c>
      <c r="BJ213" s="16" t="s">
        <v>80</v>
      </c>
      <c r="BK213" s="157">
        <f t="shared" si="9"/>
        <v>0</v>
      </c>
      <c r="BL213" s="16" t="s">
        <v>123</v>
      </c>
      <c r="BM213" s="156" t="s">
        <v>360</v>
      </c>
    </row>
    <row r="214" spans="1:65" s="2" customFormat="1" ht="21.75" customHeight="1" x14ac:dyDescent="0.2">
      <c r="A214" s="31"/>
      <c r="B214" s="143"/>
      <c r="C214" s="167" t="s">
        <v>361</v>
      </c>
      <c r="D214" s="167" t="s">
        <v>241</v>
      </c>
      <c r="E214" s="168" t="s">
        <v>362</v>
      </c>
      <c r="F214" s="169" t="s">
        <v>363</v>
      </c>
      <c r="G214" s="170" t="s">
        <v>279</v>
      </c>
      <c r="H214" s="171">
        <v>1</v>
      </c>
      <c r="I214" s="172"/>
      <c r="J214" s="173">
        <f t="shared" si="0"/>
        <v>0</v>
      </c>
      <c r="K214" s="174"/>
      <c r="L214" s="175"/>
      <c r="M214" s="176" t="s">
        <v>1</v>
      </c>
      <c r="N214" s="177" t="s">
        <v>37</v>
      </c>
      <c r="O214" s="57"/>
      <c r="P214" s="154">
        <f t="shared" si="1"/>
        <v>0</v>
      </c>
      <c r="Q214" s="154">
        <v>2.35E-2</v>
      </c>
      <c r="R214" s="154">
        <f t="shared" si="2"/>
        <v>2.35E-2</v>
      </c>
      <c r="S214" s="154">
        <v>0</v>
      </c>
      <c r="T214" s="155">
        <f t="shared" si="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56" t="s">
        <v>153</v>
      </c>
      <c r="AT214" s="156" t="s">
        <v>241</v>
      </c>
      <c r="AU214" s="156" t="s">
        <v>82</v>
      </c>
      <c r="AY214" s="16" t="s">
        <v>117</v>
      </c>
      <c r="BE214" s="157">
        <f t="shared" si="4"/>
        <v>0</v>
      </c>
      <c r="BF214" s="157">
        <f t="shared" si="5"/>
        <v>0</v>
      </c>
      <c r="BG214" s="157">
        <f t="shared" si="6"/>
        <v>0</v>
      </c>
      <c r="BH214" s="157">
        <f t="shared" si="7"/>
        <v>0</v>
      </c>
      <c r="BI214" s="157">
        <f t="shared" si="8"/>
        <v>0</v>
      </c>
      <c r="BJ214" s="16" t="s">
        <v>80</v>
      </c>
      <c r="BK214" s="157">
        <f t="shared" si="9"/>
        <v>0</v>
      </c>
      <c r="BL214" s="16" t="s">
        <v>123</v>
      </c>
      <c r="BM214" s="156" t="s">
        <v>364</v>
      </c>
    </row>
    <row r="215" spans="1:65" s="2" customFormat="1" ht="21.75" customHeight="1" x14ac:dyDescent="0.2">
      <c r="A215" s="31"/>
      <c r="B215" s="143"/>
      <c r="C215" s="167" t="s">
        <v>365</v>
      </c>
      <c r="D215" s="167" t="s">
        <v>241</v>
      </c>
      <c r="E215" s="168" t="s">
        <v>366</v>
      </c>
      <c r="F215" s="169" t="s">
        <v>367</v>
      </c>
      <c r="G215" s="170" t="s">
        <v>279</v>
      </c>
      <c r="H215" s="171">
        <v>1</v>
      </c>
      <c r="I215" s="172"/>
      <c r="J215" s="173">
        <f t="shared" si="0"/>
        <v>0</v>
      </c>
      <c r="K215" s="174"/>
      <c r="L215" s="175"/>
      <c r="M215" s="176" t="s">
        <v>1</v>
      </c>
      <c r="N215" s="177" t="s">
        <v>37</v>
      </c>
      <c r="O215" s="57"/>
      <c r="P215" s="154">
        <f t="shared" si="1"/>
        <v>0</v>
      </c>
      <c r="Q215" s="154">
        <v>3.1E-2</v>
      </c>
      <c r="R215" s="154">
        <f t="shared" si="2"/>
        <v>3.1E-2</v>
      </c>
      <c r="S215" s="154">
        <v>0</v>
      </c>
      <c r="T215" s="155">
        <f t="shared" si="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6" t="s">
        <v>153</v>
      </c>
      <c r="AT215" s="156" t="s">
        <v>241</v>
      </c>
      <c r="AU215" s="156" t="s">
        <v>82</v>
      </c>
      <c r="AY215" s="16" t="s">
        <v>117</v>
      </c>
      <c r="BE215" s="157">
        <f t="shared" si="4"/>
        <v>0</v>
      </c>
      <c r="BF215" s="157">
        <f t="shared" si="5"/>
        <v>0</v>
      </c>
      <c r="BG215" s="157">
        <f t="shared" si="6"/>
        <v>0</v>
      </c>
      <c r="BH215" s="157">
        <f t="shared" si="7"/>
        <v>0</v>
      </c>
      <c r="BI215" s="157">
        <f t="shared" si="8"/>
        <v>0</v>
      </c>
      <c r="BJ215" s="16" t="s">
        <v>80</v>
      </c>
      <c r="BK215" s="157">
        <f t="shared" si="9"/>
        <v>0</v>
      </c>
      <c r="BL215" s="16" t="s">
        <v>123</v>
      </c>
      <c r="BM215" s="156" t="s">
        <v>368</v>
      </c>
    </row>
    <row r="216" spans="1:65" s="2" customFormat="1" ht="21.75" customHeight="1" x14ac:dyDescent="0.2">
      <c r="A216" s="31"/>
      <c r="B216" s="143"/>
      <c r="C216" s="167" t="s">
        <v>369</v>
      </c>
      <c r="D216" s="167" t="s">
        <v>241</v>
      </c>
      <c r="E216" s="168" t="s">
        <v>370</v>
      </c>
      <c r="F216" s="169" t="s">
        <v>371</v>
      </c>
      <c r="G216" s="170" t="s">
        <v>279</v>
      </c>
      <c r="H216" s="171">
        <v>1</v>
      </c>
      <c r="I216" s="172"/>
      <c r="J216" s="173">
        <f t="shared" si="0"/>
        <v>0</v>
      </c>
      <c r="K216" s="174"/>
      <c r="L216" s="175"/>
      <c r="M216" s="176" t="s">
        <v>1</v>
      </c>
      <c r="N216" s="177" t="s">
        <v>37</v>
      </c>
      <c r="O216" s="57"/>
      <c r="P216" s="154">
        <f t="shared" si="1"/>
        <v>0</v>
      </c>
      <c r="Q216" s="154">
        <v>3.3500000000000002E-2</v>
      </c>
      <c r="R216" s="154">
        <f t="shared" si="2"/>
        <v>3.3500000000000002E-2</v>
      </c>
      <c r="S216" s="154">
        <v>0</v>
      </c>
      <c r="T216" s="155">
        <f t="shared" si="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56" t="s">
        <v>153</v>
      </c>
      <c r="AT216" s="156" t="s">
        <v>241</v>
      </c>
      <c r="AU216" s="156" t="s">
        <v>82</v>
      </c>
      <c r="AY216" s="16" t="s">
        <v>117</v>
      </c>
      <c r="BE216" s="157">
        <f t="shared" si="4"/>
        <v>0</v>
      </c>
      <c r="BF216" s="157">
        <f t="shared" si="5"/>
        <v>0</v>
      </c>
      <c r="BG216" s="157">
        <f t="shared" si="6"/>
        <v>0</v>
      </c>
      <c r="BH216" s="157">
        <f t="shared" si="7"/>
        <v>0</v>
      </c>
      <c r="BI216" s="157">
        <f t="shared" si="8"/>
        <v>0</v>
      </c>
      <c r="BJ216" s="16" t="s">
        <v>80</v>
      </c>
      <c r="BK216" s="157">
        <f t="shared" si="9"/>
        <v>0</v>
      </c>
      <c r="BL216" s="16" t="s">
        <v>123</v>
      </c>
      <c r="BM216" s="156" t="s">
        <v>372</v>
      </c>
    </row>
    <row r="217" spans="1:65" s="2" customFormat="1" ht="16.5" customHeight="1" x14ac:dyDescent="0.2">
      <c r="A217" s="31"/>
      <c r="B217" s="143"/>
      <c r="C217" s="167" t="s">
        <v>373</v>
      </c>
      <c r="D217" s="167" t="s">
        <v>241</v>
      </c>
      <c r="E217" s="168" t="s">
        <v>374</v>
      </c>
      <c r="F217" s="169" t="s">
        <v>375</v>
      </c>
      <c r="G217" s="170" t="s">
        <v>279</v>
      </c>
      <c r="H217" s="171">
        <v>1</v>
      </c>
      <c r="I217" s="172"/>
      <c r="J217" s="173">
        <f t="shared" si="0"/>
        <v>0</v>
      </c>
      <c r="K217" s="174"/>
      <c r="L217" s="175"/>
      <c r="M217" s="176" t="s">
        <v>1</v>
      </c>
      <c r="N217" s="177" t="s">
        <v>37</v>
      </c>
      <c r="O217" s="57"/>
      <c r="P217" s="154">
        <f t="shared" si="1"/>
        <v>0</v>
      </c>
      <c r="Q217" s="154">
        <v>1.6639999999999999E-2</v>
      </c>
      <c r="R217" s="154">
        <f t="shared" si="2"/>
        <v>1.6639999999999999E-2</v>
      </c>
      <c r="S217" s="154">
        <v>0</v>
      </c>
      <c r="T217" s="155">
        <f t="shared" si="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56" t="s">
        <v>153</v>
      </c>
      <c r="AT217" s="156" t="s">
        <v>241</v>
      </c>
      <c r="AU217" s="156" t="s">
        <v>82</v>
      </c>
      <c r="AY217" s="16" t="s">
        <v>117</v>
      </c>
      <c r="BE217" s="157">
        <f t="shared" si="4"/>
        <v>0</v>
      </c>
      <c r="BF217" s="157">
        <f t="shared" si="5"/>
        <v>0</v>
      </c>
      <c r="BG217" s="157">
        <f t="shared" si="6"/>
        <v>0</v>
      </c>
      <c r="BH217" s="157">
        <f t="shared" si="7"/>
        <v>0</v>
      </c>
      <c r="BI217" s="157">
        <f t="shared" si="8"/>
        <v>0</v>
      </c>
      <c r="BJ217" s="16" t="s">
        <v>80</v>
      </c>
      <c r="BK217" s="157">
        <f t="shared" si="9"/>
        <v>0</v>
      </c>
      <c r="BL217" s="16" t="s">
        <v>123</v>
      </c>
      <c r="BM217" s="156" t="s">
        <v>376</v>
      </c>
    </row>
    <row r="218" spans="1:65" s="2" customFormat="1" ht="21.75" customHeight="1" x14ac:dyDescent="0.2">
      <c r="A218" s="31"/>
      <c r="B218" s="143"/>
      <c r="C218" s="167" t="s">
        <v>377</v>
      </c>
      <c r="D218" s="167" t="s">
        <v>241</v>
      </c>
      <c r="E218" s="168" t="s">
        <v>378</v>
      </c>
      <c r="F218" s="169" t="s">
        <v>379</v>
      </c>
      <c r="G218" s="170" t="s">
        <v>279</v>
      </c>
      <c r="H218" s="171">
        <v>1</v>
      </c>
      <c r="I218" s="172"/>
      <c r="J218" s="173">
        <f t="shared" si="0"/>
        <v>0</v>
      </c>
      <c r="K218" s="174"/>
      <c r="L218" s="175"/>
      <c r="M218" s="176" t="s">
        <v>1</v>
      </c>
      <c r="N218" s="177" t="s">
        <v>37</v>
      </c>
      <c r="O218" s="57"/>
      <c r="P218" s="154">
        <f t="shared" si="1"/>
        <v>0</v>
      </c>
      <c r="Q218" s="154">
        <v>8.0000000000000002E-3</v>
      </c>
      <c r="R218" s="154">
        <f t="shared" si="2"/>
        <v>8.0000000000000002E-3</v>
      </c>
      <c r="S218" s="154">
        <v>0</v>
      </c>
      <c r="T218" s="155">
        <f t="shared" si="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6" t="s">
        <v>153</v>
      </c>
      <c r="AT218" s="156" t="s">
        <v>241</v>
      </c>
      <c r="AU218" s="156" t="s">
        <v>82</v>
      </c>
      <c r="AY218" s="16" t="s">
        <v>117</v>
      </c>
      <c r="BE218" s="157">
        <f t="shared" si="4"/>
        <v>0</v>
      </c>
      <c r="BF218" s="157">
        <f t="shared" si="5"/>
        <v>0</v>
      </c>
      <c r="BG218" s="157">
        <f t="shared" si="6"/>
        <v>0</v>
      </c>
      <c r="BH218" s="157">
        <f t="shared" si="7"/>
        <v>0</v>
      </c>
      <c r="BI218" s="157">
        <f t="shared" si="8"/>
        <v>0</v>
      </c>
      <c r="BJ218" s="16" t="s">
        <v>80</v>
      </c>
      <c r="BK218" s="157">
        <f t="shared" si="9"/>
        <v>0</v>
      </c>
      <c r="BL218" s="16" t="s">
        <v>123</v>
      </c>
      <c r="BM218" s="156" t="s">
        <v>380</v>
      </c>
    </row>
    <row r="219" spans="1:65" s="2" customFormat="1" ht="16.5" customHeight="1" x14ac:dyDescent="0.2">
      <c r="A219" s="31"/>
      <c r="B219" s="143"/>
      <c r="C219" s="167" t="s">
        <v>381</v>
      </c>
      <c r="D219" s="167" t="s">
        <v>241</v>
      </c>
      <c r="E219" s="168" t="s">
        <v>382</v>
      </c>
      <c r="F219" s="169" t="s">
        <v>383</v>
      </c>
      <c r="G219" s="170" t="s">
        <v>279</v>
      </c>
      <c r="H219" s="171">
        <v>1</v>
      </c>
      <c r="I219" s="172"/>
      <c r="J219" s="173">
        <f t="shared" si="0"/>
        <v>0</v>
      </c>
      <c r="K219" s="174"/>
      <c r="L219" s="175"/>
      <c r="M219" s="176" t="s">
        <v>1</v>
      </c>
      <c r="N219" s="177" t="s">
        <v>37</v>
      </c>
      <c r="O219" s="57"/>
      <c r="P219" s="154">
        <f t="shared" si="1"/>
        <v>0</v>
      </c>
      <c r="Q219" s="154">
        <v>5.2999999999999999E-2</v>
      </c>
      <c r="R219" s="154">
        <f t="shared" si="2"/>
        <v>5.2999999999999999E-2</v>
      </c>
      <c r="S219" s="154">
        <v>0</v>
      </c>
      <c r="T219" s="155">
        <f t="shared" si="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56" t="s">
        <v>153</v>
      </c>
      <c r="AT219" s="156" t="s">
        <v>241</v>
      </c>
      <c r="AU219" s="156" t="s">
        <v>82</v>
      </c>
      <c r="AY219" s="16" t="s">
        <v>117</v>
      </c>
      <c r="BE219" s="157">
        <f t="shared" si="4"/>
        <v>0</v>
      </c>
      <c r="BF219" s="157">
        <f t="shared" si="5"/>
        <v>0</v>
      </c>
      <c r="BG219" s="157">
        <f t="shared" si="6"/>
        <v>0</v>
      </c>
      <c r="BH219" s="157">
        <f t="shared" si="7"/>
        <v>0</v>
      </c>
      <c r="BI219" s="157">
        <f t="shared" si="8"/>
        <v>0</v>
      </c>
      <c r="BJ219" s="16" t="s">
        <v>80</v>
      </c>
      <c r="BK219" s="157">
        <f t="shared" si="9"/>
        <v>0</v>
      </c>
      <c r="BL219" s="16" t="s">
        <v>123</v>
      </c>
      <c r="BM219" s="156" t="s">
        <v>384</v>
      </c>
    </row>
    <row r="220" spans="1:65" s="2" customFormat="1" ht="21.75" customHeight="1" x14ac:dyDescent="0.2">
      <c r="A220" s="31"/>
      <c r="B220" s="143"/>
      <c r="C220" s="144" t="s">
        <v>385</v>
      </c>
      <c r="D220" s="144" t="s">
        <v>119</v>
      </c>
      <c r="E220" s="145" t="s">
        <v>386</v>
      </c>
      <c r="F220" s="146" t="s">
        <v>387</v>
      </c>
      <c r="G220" s="147" t="s">
        <v>279</v>
      </c>
      <c r="H220" s="148">
        <v>1</v>
      </c>
      <c r="I220" s="149"/>
      <c r="J220" s="150">
        <f t="shared" si="0"/>
        <v>0</v>
      </c>
      <c r="K220" s="151"/>
      <c r="L220" s="32"/>
      <c r="M220" s="152" t="s">
        <v>1</v>
      </c>
      <c r="N220" s="153" t="s">
        <v>37</v>
      </c>
      <c r="O220" s="57"/>
      <c r="P220" s="154">
        <f t="shared" si="1"/>
        <v>0</v>
      </c>
      <c r="Q220" s="154">
        <v>3.8E-3</v>
      </c>
      <c r="R220" s="154">
        <f t="shared" si="2"/>
        <v>3.8E-3</v>
      </c>
      <c r="S220" s="154">
        <v>0</v>
      </c>
      <c r="T220" s="155">
        <f t="shared" si="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6" t="s">
        <v>123</v>
      </c>
      <c r="AT220" s="156" t="s">
        <v>119</v>
      </c>
      <c r="AU220" s="156" t="s">
        <v>82</v>
      </c>
      <c r="AY220" s="16" t="s">
        <v>117</v>
      </c>
      <c r="BE220" s="157">
        <f t="shared" si="4"/>
        <v>0</v>
      </c>
      <c r="BF220" s="157">
        <f t="shared" si="5"/>
        <v>0</v>
      </c>
      <c r="BG220" s="157">
        <f t="shared" si="6"/>
        <v>0</v>
      </c>
      <c r="BH220" s="157">
        <f t="shared" si="7"/>
        <v>0</v>
      </c>
      <c r="BI220" s="157">
        <f t="shared" si="8"/>
        <v>0</v>
      </c>
      <c r="BJ220" s="16" t="s">
        <v>80</v>
      </c>
      <c r="BK220" s="157">
        <f t="shared" si="9"/>
        <v>0</v>
      </c>
      <c r="BL220" s="16" t="s">
        <v>123</v>
      </c>
      <c r="BM220" s="156" t="s">
        <v>388</v>
      </c>
    </row>
    <row r="221" spans="1:65" s="2" customFormat="1" ht="33" customHeight="1" x14ac:dyDescent="0.2">
      <c r="A221" s="31"/>
      <c r="B221" s="143"/>
      <c r="C221" s="167" t="s">
        <v>389</v>
      </c>
      <c r="D221" s="167" t="s">
        <v>241</v>
      </c>
      <c r="E221" s="168" t="s">
        <v>390</v>
      </c>
      <c r="F221" s="169" t="s">
        <v>391</v>
      </c>
      <c r="G221" s="170" t="s">
        <v>279</v>
      </c>
      <c r="H221" s="171">
        <v>1</v>
      </c>
      <c r="I221" s="172"/>
      <c r="J221" s="173">
        <f t="shared" si="0"/>
        <v>0</v>
      </c>
      <c r="K221" s="174"/>
      <c r="L221" s="175"/>
      <c r="M221" s="176" t="s">
        <v>1</v>
      </c>
      <c r="N221" s="177" t="s">
        <v>37</v>
      </c>
      <c r="O221" s="57"/>
      <c r="P221" s="154">
        <f t="shared" si="1"/>
        <v>0</v>
      </c>
      <c r="Q221" s="154">
        <v>2.75E-2</v>
      </c>
      <c r="R221" s="154">
        <f t="shared" si="2"/>
        <v>2.75E-2</v>
      </c>
      <c r="S221" s="154">
        <v>0</v>
      </c>
      <c r="T221" s="155">
        <f t="shared" si="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6" t="s">
        <v>153</v>
      </c>
      <c r="AT221" s="156" t="s">
        <v>241</v>
      </c>
      <c r="AU221" s="156" t="s">
        <v>82</v>
      </c>
      <c r="AY221" s="16" t="s">
        <v>117</v>
      </c>
      <c r="BE221" s="157">
        <f t="shared" si="4"/>
        <v>0</v>
      </c>
      <c r="BF221" s="157">
        <f t="shared" si="5"/>
        <v>0</v>
      </c>
      <c r="BG221" s="157">
        <f t="shared" si="6"/>
        <v>0</v>
      </c>
      <c r="BH221" s="157">
        <f t="shared" si="7"/>
        <v>0</v>
      </c>
      <c r="BI221" s="157">
        <f t="shared" si="8"/>
        <v>0</v>
      </c>
      <c r="BJ221" s="16" t="s">
        <v>80</v>
      </c>
      <c r="BK221" s="157">
        <f t="shared" si="9"/>
        <v>0</v>
      </c>
      <c r="BL221" s="16" t="s">
        <v>123</v>
      </c>
      <c r="BM221" s="156" t="s">
        <v>392</v>
      </c>
    </row>
    <row r="222" spans="1:65" s="2" customFormat="1" ht="21.75" customHeight="1" x14ac:dyDescent="0.2">
      <c r="A222" s="31"/>
      <c r="B222" s="143"/>
      <c r="C222" s="144" t="s">
        <v>393</v>
      </c>
      <c r="D222" s="144" t="s">
        <v>119</v>
      </c>
      <c r="E222" s="145" t="s">
        <v>394</v>
      </c>
      <c r="F222" s="146" t="s">
        <v>395</v>
      </c>
      <c r="G222" s="147" t="s">
        <v>279</v>
      </c>
      <c r="H222" s="148">
        <v>2</v>
      </c>
      <c r="I222" s="149"/>
      <c r="J222" s="150">
        <f t="shared" si="0"/>
        <v>0</v>
      </c>
      <c r="K222" s="151"/>
      <c r="L222" s="32"/>
      <c r="M222" s="152" t="s">
        <v>1</v>
      </c>
      <c r="N222" s="153" t="s">
        <v>37</v>
      </c>
      <c r="O222" s="57"/>
      <c r="P222" s="154">
        <f t="shared" si="1"/>
        <v>0</v>
      </c>
      <c r="Q222" s="154">
        <v>5.4200000000000003E-3</v>
      </c>
      <c r="R222" s="154">
        <f t="shared" si="2"/>
        <v>1.0840000000000001E-2</v>
      </c>
      <c r="S222" s="154">
        <v>0</v>
      </c>
      <c r="T222" s="155">
        <f t="shared" si="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56" t="s">
        <v>123</v>
      </c>
      <c r="AT222" s="156" t="s">
        <v>119</v>
      </c>
      <c r="AU222" s="156" t="s">
        <v>82</v>
      </c>
      <c r="AY222" s="16" t="s">
        <v>117</v>
      </c>
      <c r="BE222" s="157">
        <f t="shared" si="4"/>
        <v>0</v>
      </c>
      <c r="BF222" s="157">
        <f t="shared" si="5"/>
        <v>0</v>
      </c>
      <c r="BG222" s="157">
        <f t="shared" si="6"/>
        <v>0</v>
      </c>
      <c r="BH222" s="157">
        <f t="shared" si="7"/>
        <v>0</v>
      </c>
      <c r="BI222" s="157">
        <f t="shared" si="8"/>
        <v>0</v>
      </c>
      <c r="BJ222" s="16" t="s">
        <v>80</v>
      </c>
      <c r="BK222" s="157">
        <f t="shared" si="9"/>
        <v>0</v>
      </c>
      <c r="BL222" s="16" t="s">
        <v>123</v>
      </c>
      <c r="BM222" s="156" t="s">
        <v>396</v>
      </c>
    </row>
    <row r="223" spans="1:65" s="2" customFormat="1" ht="16.5" customHeight="1" x14ac:dyDescent="0.2">
      <c r="A223" s="31"/>
      <c r="B223" s="143"/>
      <c r="C223" s="167" t="s">
        <v>397</v>
      </c>
      <c r="D223" s="167" t="s">
        <v>241</v>
      </c>
      <c r="E223" s="168" t="s">
        <v>398</v>
      </c>
      <c r="F223" s="169" t="s">
        <v>399</v>
      </c>
      <c r="G223" s="170" t="s">
        <v>279</v>
      </c>
      <c r="H223" s="171">
        <v>2</v>
      </c>
      <c r="I223" s="172"/>
      <c r="J223" s="173">
        <f t="shared" si="0"/>
        <v>0</v>
      </c>
      <c r="K223" s="174"/>
      <c r="L223" s="175"/>
      <c r="M223" s="176" t="s">
        <v>1</v>
      </c>
      <c r="N223" s="177" t="s">
        <v>37</v>
      </c>
      <c r="O223" s="57"/>
      <c r="P223" s="154">
        <f t="shared" si="1"/>
        <v>0</v>
      </c>
      <c r="Q223" s="154">
        <v>5.2999999999999999E-2</v>
      </c>
      <c r="R223" s="154">
        <f t="shared" si="2"/>
        <v>0.106</v>
      </c>
      <c r="S223" s="154">
        <v>0</v>
      </c>
      <c r="T223" s="155">
        <f t="shared" si="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56" t="s">
        <v>153</v>
      </c>
      <c r="AT223" s="156" t="s">
        <v>241</v>
      </c>
      <c r="AU223" s="156" t="s">
        <v>82</v>
      </c>
      <c r="AY223" s="16" t="s">
        <v>117</v>
      </c>
      <c r="BE223" s="157">
        <f t="shared" si="4"/>
        <v>0</v>
      </c>
      <c r="BF223" s="157">
        <f t="shared" si="5"/>
        <v>0</v>
      </c>
      <c r="BG223" s="157">
        <f t="shared" si="6"/>
        <v>0</v>
      </c>
      <c r="BH223" s="157">
        <f t="shared" si="7"/>
        <v>0</v>
      </c>
      <c r="BI223" s="157">
        <f t="shared" si="8"/>
        <v>0</v>
      </c>
      <c r="BJ223" s="16" t="s">
        <v>80</v>
      </c>
      <c r="BK223" s="157">
        <f t="shared" si="9"/>
        <v>0</v>
      </c>
      <c r="BL223" s="16" t="s">
        <v>123</v>
      </c>
      <c r="BM223" s="156" t="s">
        <v>400</v>
      </c>
    </row>
    <row r="224" spans="1:65" s="2" customFormat="1" ht="21.75" customHeight="1" x14ac:dyDescent="0.2">
      <c r="A224" s="31"/>
      <c r="B224" s="143"/>
      <c r="C224" s="144" t="s">
        <v>401</v>
      </c>
      <c r="D224" s="144" t="s">
        <v>119</v>
      </c>
      <c r="E224" s="145" t="s">
        <v>402</v>
      </c>
      <c r="F224" s="146" t="s">
        <v>403</v>
      </c>
      <c r="G224" s="147" t="s">
        <v>279</v>
      </c>
      <c r="H224" s="148">
        <v>1</v>
      </c>
      <c r="I224" s="149"/>
      <c r="J224" s="150">
        <f t="shared" si="0"/>
        <v>0</v>
      </c>
      <c r="K224" s="151"/>
      <c r="L224" s="32"/>
      <c r="M224" s="152" t="s">
        <v>1</v>
      </c>
      <c r="N224" s="153" t="s">
        <v>37</v>
      </c>
      <c r="O224" s="57"/>
      <c r="P224" s="154">
        <f t="shared" si="1"/>
        <v>0</v>
      </c>
      <c r="Q224" s="154">
        <v>7.9600000000000001E-3</v>
      </c>
      <c r="R224" s="154">
        <f t="shared" si="2"/>
        <v>7.9600000000000001E-3</v>
      </c>
      <c r="S224" s="154">
        <v>0</v>
      </c>
      <c r="T224" s="155">
        <f t="shared" si="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56" t="s">
        <v>123</v>
      </c>
      <c r="AT224" s="156" t="s">
        <v>119</v>
      </c>
      <c r="AU224" s="156" t="s">
        <v>82</v>
      </c>
      <c r="AY224" s="16" t="s">
        <v>117</v>
      </c>
      <c r="BE224" s="157">
        <f t="shared" si="4"/>
        <v>0</v>
      </c>
      <c r="BF224" s="157">
        <f t="shared" si="5"/>
        <v>0</v>
      </c>
      <c r="BG224" s="157">
        <f t="shared" si="6"/>
        <v>0</v>
      </c>
      <c r="BH224" s="157">
        <f t="shared" si="7"/>
        <v>0</v>
      </c>
      <c r="BI224" s="157">
        <f t="shared" si="8"/>
        <v>0</v>
      </c>
      <c r="BJ224" s="16" t="s">
        <v>80</v>
      </c>
      <c r="BK224" s="157">
        <f t="shared" si="9"/>
        <v>0</v>
      </c>
      <c r="BL224" s="16" t="s">
        <v>123</v>
      </c>
      <c r="BM224" s="156" t="s">
        <v>404</v>
      </c>
    </row>
    <row r="225" spans="1:65" s="2" customFormat="1" ht="33" customHeight="1" x14ac:dyDescent="0.2">
      <c r="A225" s="31"/>
      <c r="B225" s="143"/>
      <c r="C225" s="167" t="s">
        <v>405</v>
      </c>
      <c r="D225" s="167" t="s">
        <v>241</v>
      </c>
      <c r="E225" s="168" t="s">
        <v>406</v>
      </c>
      <c r="F225" s="169" t="s">
        <v>407</v>
      </c>
      <c r="G225" s="170" t="s">
        <v>279</v>
      </c>
      <c r="H225" s="171">
        <v>1</v>
      </c>
      <c r="I225" s="172"/>
      <c r="J225" s="173">
        <f t="shared" si="0"/>
        <v>0</v>
      </c>
      <c r="K225" s="174"/>
      <c r="L225" s="175"/>
      <c r="M225" s="176" t="s">
        <v>1</v>
      </c>
      <c r="N225" s="177" t="s">
        <v>37</v>
      </c>
      <c r="O225" s="57"/>
      <c r="P225" s="154">
        <f t="shared" si="1"/>
        <v>0</v>
      </c>
      <c r="Q225" s="154">
        <v>0.10100000000000001</v>
      </c>
      <c r="R225" s="154">
        <f t="shared" si="2"/>
        <v>0.10100000000000001</v>
      </c>
      <c r="S225" s="154">
        <v>0</v>
      </c>
      <c r="T225" s="155">
        <f t="shared" si="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56" t="s">
        <v>153</v>
      </c>
      <c r="AT225" s="156" t="s">
        <v>241</v>
      </c>
      <c r="AU225" s="156" t="s">
        <v>82</v>
      </c>
      <c r="AY225" s="16" t="s">
        <v>117</v>
      </c>
      <c r="BE225" s="157">
        <f t="shared" si="4"/>
        <v>0</v>
      </c>
      <c r="BF225" s="157">
        <f t="shared" si="5"/>
        <v>0</v>
      </c>
      <c r="BG225" s="157">
        <f t="shared" si="6"/>
        <v>0</v>
      </c>
      <c r="BH225" s="157">
        <f t="shared" si="7"/>
        <v>0</v>
      </c>
      <c r="BI225" s="157">
        <f t="shared" si="8"/>
        <v>0</v>
      </c>
      <c r="BJ225" s="16" t="s">
        <v>80</v>
      </c>
      <c r="BK225" s="157">
        <f t="shared" si="9"/>
        <v>0</v>
      </c>
      <c r="BL225" s="16" t="s">
        <v>123</v>
      </c>
      <c r="BM225" s="156" t="s">
        <v>408</v>
      </c>
    </row>
    <row r="226" spans="1:65" s="2" customFormat="1" ht="21.75" customHeight="1" x14ac:dyDescent="0.2">
      <c r="A226" s="31"/>
      <c r="B226" s="143"/>
      <c r="C226" s="144" t="s">
        <v>409</v>
      </c>
      <c r="D226" s="144" t="s">
        <v>119</v>
      </c>
      <c r="E226" s="145" t="s">
        <v>410</v>
      </c>
      <c r="F226" s="146" t="s">
        <v>411</v>
      </c>
      <c r="G226" s="147" t="s">
        <v>279</v>
      </c>
      <c r="H226" s="148">
        <v>1</v>
      </c>
      <c r="I226" s="149"/>
      <c r="J226" s="150">
        <f t="shared" si="0"/>
        <v>0</v>
      </c>
      <c r="K226" s="151"/>
      <c r="L226" s="32"/>
      <c r="M226" s="152" t="s">
        <v>1</v>
      </c>
      <c r="N226" s="153" t="s">
        <v>37</v>
      </c>
      <c r="O226" s="57"/>
      <c r="P226" s="154">
        <f t="shared" si="1"/>
        <v>0</v>
      </c>
      <c r="Q226" s="154">
        <v>7.2000000000000005E-4</v>
      </c>
      <c r="R226" s="154">
        <f t="shared" si="2"/>
        <v>7.2000000000000005E-4</v>
      </c>
      <c r="S226" s="154">
        <v>0</v>
      </c>
      <c r="T226" s="155">
        <f t="shared" si="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6" t="s">
        <v>123</v>
      </c>
      <c r="AT226" s="156" t="s">
        <v>119</v>
      </c>
      <c r="AU226" s="156" t="s">
        <v>82</v>
      </c>
      <c r="AY226" s="16" t="s">
        <v>117</v>
      </c>
      <c r="BE226" s="157">
        <f t="shared" si="4"/>
        <v>0</v>
      </c>
      <c r="BF226" s="157">
        <f t="shared" si="5"/>
        <v>0</v>
      </c>
      <c r="BG226" s="157">
        <f t="shared" si="6"/>
        <v>0</v>
      </c>
      <c r="BH226" s="157">
        <f t="shared" si="7"/>
        <v>0</v>
      </c>
      <c r="BI226" s="157">
        <f t="shared" si="8"/>
        <v>0</v>
      </c>
      <c r="BJ226" s="16" t="s">
        <v>80</v>
      </c>
      <c r="BK226" s="157">
        <f t="shared" si="9"/>
        <v>0</v>
      </c>
      <c r="BL226" s="16" t="s">
        <v>123</v>
      </c>
      <c r="BM226" s="156" t="s">
        <v>412</v>
      </c>
    </row>
    <row r="227" spans="1:65" s="2" customFormat="1" ht="21.75" customHeight="1" x14ac:dyDescent="0.2">
      <c r="A227" s="31"/>
      <c r="B227" s="143"/>
      <c r="C227" s="167" t="s">
        <v>413</v>
      </c>
      <c r="D227" s="167" t="s">
        <v>241</v>
      </c>
      <c r="E227" s="168" t="s">
        <v>414</v>
      </c>
      <c r="F227" s="169" t="s">
        <v>415</v>
      </c>
      <c r="G227" s="170" t="s">
        <v>279</v>
      </c>
      <c r="H227" s="171">
        <v>1</v>
      </c>
      <c r="I227" s="172"/>
      <c r="J227" s="173">
        <f t="shared" si="0"/>
        <v>0</v>
      </c>
      <c r="K227" s="174"/>
      <c r="L227" s="175"/>
      <c r="M227" s="176" t="s">
        <v>1</v>
      </c>
      <c r="N227" s="177" t="s">
        <v>37</v>
      </c>
      <c r="O227" s="57"/>
      <c r="P227" s="154">
        <f t="shared" si="1"/>
        <v>0</v>
      </c>
      <c r="Q227" s="154">
        <v>1.2E-2</v>
      </c>
      <c r="R227" s="154">
        <f t="shared" si="2"/>
        <v>1.2E-2</v>
      </c>
      <c r="S227" s="154">
        <v>0</v>
      </c>
      <c r="T227" s="155">
        <f t="shared" si="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56" t="s">
        <v>153</v>
      </c>
      <c r="AT227" s="156" t="s">
        <v>241</v>
      </c>
      <c r="AU227" s="156" t="s">
        <v>82</v>
      </c>
      <c r="AY227" s="16" t="s">
        <v>117</v>
      </c>
      <c r="BE227" s="157">
        <f t="shared" si="4"/>
        <v>0</v>
      </c>
      <c r="BF227" s="157">
        <f t="shared" si="5"/>
        <v>0</v>
      </c>
      <c r="BG227" s="157">
        <f t="shared" si="6"/>
        <v>0</v>
      </c>
      <c r="BH227" s="157">
        <f t="shared" si="7"/>
        <v>0</v>
      </c>
      <c r="BI227" s="157">
        <f t="shared" si="8"/>
        <v>0</v>
      </c>
      <c r="BJ227" s="16" t="s">
        <v>80</v>
      </c>
      <c r="BK227" s="157">
        <f t="shared" si="9"/>
        <v>0</v>
      </c>
      <c r="BL227" s="16" t="s">
        <v>123</v>
      </c>
      <c r="BM227" s="156" t="s">
        <v>416</v>
      </c>
    </row>
    <row r="228" spans="1:65" s="2" customFormat="1" ht="16.5" customHeight="1" x14ac:dyDescent="0.2">
      <c r="A228" s="31"/>
      <c r="B228" s="143"/>
      <c r="C228" s="167" t="s">
        <v>417</v>
      </c>
      <c r="D228" s="167" t="s">
        <v>241</v>
      </c>
      <c r="E228" s="168" t="s">
        <v>418</v>
      </c>
      <c r="F228" s="169" t="s">
        <v>419</v>
      </c>
      <c r="G228" s="170" t="s">
        <v>279</v>
      </c>
      <c r="H228" s="171">
        <v>1</v>
      </c>
      <c r="I228" s="172"/>
      <c r="J228" s="173">
        <f t="shared" si="0"/>
        <v>0</v>
      </c>
      <c r="K228" s="174"/>
      <c r="L228" s="175"/>
      <c r="M228" s="176" t="s">
        <v>1</v>
      </c>
      <c r="N228" s="177" t="s">
        <v>37</v>
      </c>
      <c r="O228" s="57"/>
      <c r="P228" s="154">
        <f t="shared" si="1"/>
        <v>0</v>
      </c>
      <c r="Q228" s="154">
        <v>1.5E-3</v>
      </c>
      <c r="R228" s="154">
        <f t="shared" si="2"/>
        <v>1.5E-3</v>
      </c>
      <c r="S228" s="154">
        <v>0</v>
      </c>
      <c r="T228" s="155">
        <f t="shared" si="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56" t="s">
        <v>153</v>
      </c>
      <c r="AT228" s="156" t="s">
        <v>241</v>
      </c>
      <c r="AU228" s="156" t="s">
        <v>82</v>
      </c>
      <c r="AY228" s="16" t="s">
        <v>117</v>
      </c>
      <c r="BE228" s="157">
        <f t="shared" si="4"/>
        <v>0</v>
      </c>
      <c r="BF228" s="157">
        <f t="shared" si="5"/>
        <v>0</v>
      </c>
      <c r="BG228" s="157">
        <f t="shared" si="6"/>
        <v>0</v>
      </c>
      <c r="BH228" s="157">
        <f t="shared" si="7"/>
        <v>0</v>
      </c>
      <c r="BI228" s="157">
        <f t="shared" si="8"/>
        <v>0</v>
      </c>
      <c r="BJ228" s="16" t="s">
        <v>80</v>
      </c>
      <c r="BK228" s="157">
        <f t="shared" si="9"/>
        <v>0</v>
      </c>
      <c r="BL228" s="16" t="s">
        <v>123</v>
      </c>
      <c r="BM228" s="156" t="s">
        <v>420</v>
      </c>
    </row>
    <row r="229" spans="1:65" s="2" customFormat="1" ht="21.75" customHeight="1" x14ac:dyDescent="0.2">
      <c r="A229" s="31"/>
      <c r="B229" s="143"/>
      <c r="C229" s="144" t="s">
        <v>421</v>
      </c>
      <c r="D229" s="144" t="s">
        <v>119</v>
      </c>
      <c r="E229" s="145" t="s">
        <v>422</v>
      </c>
      <c r="F229" s="146" t="s">
        <v>423</v>
      </c>
      <c r="G229" s="147" t="s">
        <v>279</v>
      </c>
      <c r="H229" s="148">
        <v>2</v>
      </c>
      <c r="I229" s="149"/>
      <c r="J229" s="150">
        <f t="shared" si="0"/>
        <v>0</v>
      </c>
      <c r="K229" s="151"/>
      <c r="L229" s="32"/>
      <c r="M229" s="152" t="s">
        <v>1</v>
      </c>
      <c r="N229" s="153" t="s">
        <v>37</v>
      </c>
      <c r="O229" s="57"/>
      <c r="P229" s="154">
        <f t="shared" si="1"/>
        <v>0</v>
      </c>
      <c r="Q229" s="154">
        <v>1.6199999999999999E-3</v>
      </c>
      <c r="R229" s="154">
        <f t="shared" si="2"/>
        <v>3.2399999999999998E-3</v>
      </c>
      <c r="S229" s="154">
        <v>0</v>
      </c>
      <c r="T229" s="155">
        <f t="shared" si="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6" t="s">
        <v>123</v>
      </c>
      <c r="AT229" s="156" t="s">
        <v>119</v>
      </c>
      <c r="AU229" s="156" t="s">
        <v>82</v>
      </c>
      <c r="AY229" s="16" t="s">
        <v>117</v>
      </c>
      <c r="BE229" s="157">
        <f t="shared" si="4"/>
        <v>0</v>
      </c>
      <c r="BF229" s="157">
        <f t="shared" si="5"/>
        <v>0</v>
      </c>
      <c r="BG229" s="157">
        <f t="shared" si="6"/>
        <v>0</v>
      </c>
      <c r="BH229" s="157">
        <f t="shared" si="7"/>
        <v>0</v>
      </c>
      <c r="BI229" s="157">
        <f t="shared" si="8"/>
        <v>0</v>
      </c>
      <c r="BJ229" s="16" t="s">
        <v>80</v>
      </c>
      <c r="BK229" s="157">
        <f t="shared" si="9"/>
        <v>0</v>
      </c>
      <c r="BL229" s="16" t="s">
        <v>123</v>
      </c>
      <c r="BM229" s="156" t="s">
        <v>424</v>
      </c>
    </row>
    <row r="230" spans="1:65" s="2" customFormat="1" ht="21.75" customHeight="1" x14ac:dyDescent="0.2">
      <c r="A230" s="31"/>
      <c r="B230" s="143"/>
      <c r="C230" s="167" t="s">
        <v>425</v>
      </c>
      <c r="D230" s="167" t="s">
        <v>241</v>
      </c>
      <c r="E230" s="168" t="s">
        <v>426</v>
      </c>
      <c r="F230" s="169" t="s">
        <v>427</v>
      </c>
      <c r="G230" s="170" t="s">
        <v>279</v>
      </c>
      <c r="H230" s="171">
        <v>2</v>
      </c>
      <c r="I230" s="172"/>
      <c r="J230" s="173">
        <f t="shared" si="0"/>
        <v>0</v>
      </c>
      <c r="K230" s="174"/>
      <c r="L230" s="175"/>
      <c r="M230" s="176" t="s">
        <v>1</v>
      </c>
      <c r="N230" s="177" t="s">
        <v>37</v>
      </c>
      <c r="O230" s="57"/>
      <c r="P230" s="154">
        <f t="shared" si="1"/>
        <v>0</v>
      </c>
      <c r="Q230" s="154">
        <v>1.7999999999999999E-2</v>
      </c>
      <c r="R230" s="154">
        <f t="shared" si="2"/>
        <v>3.5999999999999997E-2</v>
      </c>
      <c r="S230" s="154">
        <v>0</v>
      </c>
      <c r="T230" s="155">
        <f t="shared" si="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56" t="s">
        <v>153</v>
      </c>
      <c r="AT230" s="156" t="s">
        <v>241</v>
      </c>
      <c r="AU230" s="156" t="s">
        <v>82</v>
      </c>
      <c r="AY230" s="16" t="s">
        <v>117</v>
      </c>
      <c r="BE230" s="157">
        <f t="shared" si="4"/>
        <v>0</v>
      </c>
      <c r="BF230" s="157">
        <f t="shared" si="5"/>
        <v>0</v>
      </c>
      <c r="BG230" s="157">
        <f t="shared" si="6"/>
        <v>0</v>
      </c>
      <c r="BH230" s="157">
        <f t="shared" si="7"/>
        <v>0</v>
      </c>
      <c r="BI230" s="157">
        <f t="shared" si="8"/>
        <v>0</v>
      </c>
      <c r="BJ230" s="16" t="s">
        <v>80</v>
      </c>
      <c r="BK230" s="157">
        <f t="shared" si="9"/>
        <v>0</v>
      </c>
      <c r="BL230" s="16" t="s">
        <v>123</v>
      </c>
      <c r="BM230" s="156" t="s">
        <v>428</v>
      </c>
    </row>
    <row r="231" spans="1:65" s="2" customFormat="1" ht="16.5" customHeight="1" x14ac:dyDescent="0.2">
      <c r="A231" s="31"/>
      <c r="B231" s="143"/>
      <c r="C231" s="167" t="s">
        <v>429</v>
      </c>
      <c r="D231" s="167" t="s">
        <v>241</v>
      </c>
      <c r="E231" s="168" t="s">
        <v>430</v>
      </c>
      <c r="F231" s="169" t="s">
        <v>431</v>
      </c>
      <c r="G231" s="170" t="s">
        <v>279</v>
      </c>
      <c r="H231" s="171">
        <v>2</v>
      </c>
      <c r="I231" s="172"/>
      <c r="J231" s="173">
        <f t="shared" si="0"/>
        <v>0</v>
      </c>
      <c r="K231" s="174"/>
      <c r="L231" s="175"/>
      <c r="M231" s="176" t="s">
        <v>1</v>
      </c>
      <c r="N231" s="177" t="s">
        <v>37</v>
      </c>
      <c r="O231" s="57"/>
      <c r="P231" s="154">
        <f t="shared" si="1"/>
        <v>0</v>
      </c>
      <c r="Q231" s="154">
        <v>4.4999999999999999E-4</v>
      </c>
      <c r="R231" s="154">
        <f t="shared" si="2"/>
        <v>8.9999999999999998E-4</v>
      </c>
      <c r="S231" s="154">
        <v>0</v>
      </c>
      <c r="T231" s="155">
        <f t="shared" si="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56" t="s">
        <v>153</v>
      </c>
      <c r="AT231" s="156" t="s">
        <v>241</v>
      </c>
      <c r="AU231" s="156" t="s">
        <v>82</v>
      </c>
      <c r="AY231" s="16" t="s">
        <v>117</v>
      </c>
      <c r="BE231" s="157">
        <f t="shared" si="4"/>
        <v>0</v>
      </c>
      <c r="BF231" s="157">
        <f t="shared" si="5"/>
        <v>0</v>
      </c>
      <c r="BG231" s="157">
        <f t="shared" si="6"/>
        <v>0</v>
      </c>
      <c r="BH231" s="157">
        <f t="shared" si="7"/>
        <v>0</v>
      </c>
      <c r="BI231" s="157">
        <f t="shared" si="8"/>
        <v>0</v>
      </c>
      <c r="BJ231" s="16" t="s">
        <v>80</v>
      </c>
      <c r="BK231" s="157">
        <f t="shared" si="9"/>
        <v>0</v>
      </c>
      <c r="BL231" s="16" t="s">
        <v>123</v>
      </c>
      <c r="BM231" s="156" t="s">
        <v>432</v>
      </c>
    </row>
    <row r="232" spans="1:65" s="2" customFormat="1" ht="21.75" customHeight="1" x14ac:dyDescent="0.2">
      <c r="A232" s="31"/>
      <c r="B232" s="143"/>
      <c r="C232" s="144" t="s">
        <v>433</v>
      </c>
      <c r="D232" s="144" t="s">
        <v>119</v>
      </c>
      <c r="E232" s="145" t="s">
        <v>434</v>
      </c>
      <c r="F232" s="146" t="s">
        <v>435</v>
      </c>
      <c r="G232" s="147" t="s">
        <v>279</v>
      </c>
      <c r="H232" s="148">
        <v>1</v>
      </c>
      <c r="I232" s="149"/>
      <c r="J232" s="150">
        <f t="shared" si="0"/>
        <v>0</v>
      </c>
      <c r="K232" s="151"/>
      <c r="L232" s="32"/>
      <c r="M232" s="152" t="s">
        <v>1</v>
      </c>
      <c r="N232" s="153" t="s">
        <v>37</v>
      </c>
      <c r="O232" s="57"/>
      <c r="P232" s="154">
        <f t="shared" si="1"/>
        <v>0</v>
      </c>
      <c r="Q232" s="154">
        <v>2.96E-3</v>
      </c>
      <c r="R232" s="154">
        <f t="shared" si="2"/>
        <v>2.96E-3</v>
      </c>
      <c r="S232" s="154">
        <v>0</v>
      </c>
      <c r="T232" s="155">
        <f t="shared" si="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6" t="s">
        <v>123</v>
      </c>
      <c r="AT232" s="156" t="s">
        <v>119</v>
      </c>
      <c r="AU232" s="156" t="s">
        <v>82</v>
      </c>
      <c r="AY232" s="16" t="s">
        <v>117</v>
      </c>
      <c r="BE232" s="157">
        <f t="shared" si="4"/>
        <v>0</v>
      </c>
      <c r="BF232" s="157">
        <f t="shared" si="5"/>
        <v>0</v>
      </c>
      <c r="BG232" s="157">
        <f t="shared" si="6"/>
        <v>0</v>
      </c>
      <c r="BH232" s="157">
        <f t="shared" si="7"/>
        <v>0</v>
      </c>
      <c r="BI232" s="157">
        <f t="shared" si="8"/>
        <v>0</v>
      </c>
      <c r="BJ232" s="16" t="s">
        <v>80</v>
      </c>
      <c r="BK232" s="157">
        <f t="shared" si="9"/>
        <v>0</v>
      </c>
      <c r="BL232" s="16" t="s">
        <v>123</v>
      </c>
      <c r="BM232" s="156" t="s">
        <v>436</v>
      </c>
    </row>
    <row r="233" spans="1:65" s="2" customFormat="1" ht="21.75" customHeight="1" x14ac:dyDescent="0.2">
      <c r="A233" s="31"/>
      <c r="B233" s="143"/>
      <c r="C233" s="167" t="s">
        <v>437</v>
      </c>
      <c r="D233" s="167" t="s">
        <v>241</v>
      </c>
      <c r="E233" s="168" t="s">
        <v>438</v>
      </c>
      <c r="F233" s="169" t="s">
        <v>439</v>
      </c>
      <c r="G233" s="170" t="s">
        <v>279</v>
      </c>
      <c r="H233" s="171">
        <v>1</v>
      </c>
      <c r="I233" s="172"/>
      <c r="J233" s="173">
        <f t="shared" si="0"/>
        <v>0</v>
      </c>
      <c r="K233" s="174"/>
      <c r="L233" s="175"/>
      <c r="M233" s="176" t="s">
        <v>1</v>
      </c>
      <c r="N233" s="177" t="s">
        <v>37</v>
      </c>
      <c r="O233" s="57"/>
      <c r="P233" s="154">
        <f t="shared" si="1"/>
        <v>0</v>
      </c>
      <c r="Q233" s="154">
        <v>4.5999999999999999E-2</v>
      </c>
      <c r="R233" s="154">
        <f t="shared" si="2"/>
        <v>4.5999999999999999E-2</v>
      </c>
      <c r="S233" s="154">
        <v>0</v>
      </c>
      <c r="T233" s="155">
        <f t="shared" si="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56" t="s">
        <v>153</v>
      </c>
      <c r="AT233" s="156" t="s">
        <v>241</v>
      </c>
      <c r="AU233" s="156" t="s">
        <v>82</v>
      </c>
      <c r="AY233" s="16" t="s">
        <v>117</v>
      </c>
      <c r="BE233" s="157">
        <f t="shared" si="4"/>
        <v>0</v>
      </c>
      <c r="BF233" s="157">
        <f t="shared" si="5"/>
        <v>0</v>
      </c>
      <c r="BG233" s="157">
        <f t="shared" si="6"/>
        <v>0</v>
      </c>
      <c r="BH233" s="157">
        <f t="shared" si="7"/>
        <v>0</v>
      </c>
      <c r="BI233" s="157">
        <f t="shared" si="8"/>
        <v>0</v>
      </c>
      <c r="BJ233" s="16" t="s">
        <v>80</v>
      </c>
      <c r="BK233" s="157">
        <f t="shared" si="9"/>
        <v>0</v>
      </c>
      <c r="BL233" s="16" t="s">
        <v>123</v>
      </c>
      <c r="BM233" s="156" t="s">
        <v>440</v>
      </c>
    </row>
    <row r="234" spans="1:65" s="2" customFormat="1" ht="21.75" customHeight="1" x14ac:dyDescent="0.2">
      <c r="A234" s="31"/>
      <c r="B234" s="143"/>
      <c r="C234" s="167" t="s">
        <v>441</v>
      </c>
      <c r="D234" s="167" t="s">
        <v>241</v>
      </c>
      <c r="E234" s="168" t="s">
        <v>442</v>
      </c>
      <c r="F234" s="169" t="s">
        <v>443</v>
      </c>
      <c r="G234" s="170" t="s">
        <v>279</v>
      </c>
      <c r="H234" s="171">
        <v>1</v>
      </c>
      <c r="I234" s="172"/>
      <c r="J234" s="173">
        <f t="shared" si="0"/>
        <v>0</v>
      </c>
      <c r="K234" s="174"/>
      <c r="L234" s="175"/>
      <c r="M234" s="176" t="s">
        <v>1</v>
      </c>
      <c r="N234" s="177" t="s">
        <v>37</v>
      </c>
      <c r="O234" s="57"/>
      <c r="P234" s="154">
        <f t="shared" si="1"/>
        <v>0</v>
      </c>
      <c r="Q234" s="154">
        <v>4.0000000000000001E-3</v>
      </c>
      <c r="R234" s="154">
        <f t="shared" si="2"/>
        <v>4.0000000000000001E-3</v>
      </c>
      <c r="S234" s="154">
        <v>0</v>
      </c>
      <c r="T234" s="155">
        <f t="shared" si="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6" t="s">
        <v>153</v>
      </c>
      <c r="AT234" s="156" t="s">
        <v>241</v>
      </c>
      <c r="AU234" s="156" t="s">
        <v>82</v>
      </c>
      <c r="AY234" s="16" t="s">
        <v>117</v>
      </c>
      <c r="BE234" s="157">
        <f t="shared" si="4"/>
        <v>0</v>
      </c>
      <c r="BF234" s="157">
        <f t="shared" si="5"/>
        <v>0</v>
      </c>
      <c r="BG234" s="157">
        <f t="shared" si="6"/>
        <v>0</v>
      </c>
      <c r="BH234" s="157">
        <f t="shared" si="7"/>
        <v>0</v>
      </c>
      <c r="BI234" s="157">
        <f t="shared" si="8"/>
        <v>0</v>
      </c>
      <c r="BJ234" s="16" t="s">
        <v>80</v>
      </c>
      <c r="BK234" s="157">
        <f t="shared" si="9"/>
        <v>0</v>
      </c>
      <c r="BL234" s="16" t="s">
        <v>123</v>
      </c>
      <c r="BM234" s="156" t="s">
        <v>444</v>
      </c>
    </row>
    <row r="235" spans="1:65" s="2" customFormat="1" ht="16.5" customHeight="1" x14ac:dyDescent="0.2">
      <c r="A235" s="31"/>
      <c r="B235" s="143"/>
      <c r="C235" s="144" t="s">
        <v>445</v>
      </c>
      <c r="D235" s="144" t="s">
        <v>119</v>
      </c>
      <c r="E235" s="145" t="s">
        <v>446</v>
      </c>
      <c r="F235" s="146" t="s">
        <v>447</v>
      </c>
      <c r="G235" s="147" t="s">
        <v>141</v>
      </c>
      <c r="H235" s="148">
        <v>6</v>
      </c>
      <c r="I235" s="149"/>
      <c r="J235" s="150">
        <f t="shared" si="0"/>
        <v>0</v>
      </c>
      <c r="K235" s="151"/>
      <c r="L235" s="32"/>
      <c r="M235" s="152" t="s">
        <v>1</v>
      </c>
      <c r="N235" s="153" t="s">
        <v>37</v>
      </c>
      <c r="O235" s="57"/>
      <c r="P235" s="154">
        <f t="shared" si="1"/>
        <v>0</v>
      </c>
      <c r="Q235" s="154">
        <v>0</v>
      </c>
      <c r="R235" s="154">
        <f t="shared" si="2"/>
        <v>0</v>
      </c>
      <c r="S235" s="154">
        <v>0</v>
      </c>
      <c r="T235" s="155">
        <f t="shared" si="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6" t="s">
        <v>123</v>
      </c>
      <c r="AT235" s="156" t="s">
        <v>119</v>
      </c>
      <c r="AU235" s="156" t="s">
        <v>82</v>
      </c>
      <c r="AY235" s="16" t="s">
        <v>117</v>
      </c>
      <c r="BE235" s="157">
        <f t="shared" si="4"/>
        <v>0</v>
      </c>
      <c r="BF235" s="157">
        <f t="shared" si="5"/>
        <v>0</v>
      </c>
      <c r="BG235" s="157">
        <f t="shared" si="6"/>
        <v>0</v>
      </c>
      <c r="BH235" s="157">
        <f t="shared" si="7"/>
        <v>0</v>
      </c>
      <c r="BI235" s="157">
        <f t="shared" si="8"/>
        <v>0</v>
      </c>
      <c r="BJ235" s="16" t="s">
        <v>80</v>
      </c>
      <c r="BK235" s="157">
        <f t="shared" si="9"/>
        <v>0</v>
      </c>
      <c r="BL235" s="16" t="s">
        <v>123</v>
      </c>
      <c r="BM235" s="156" t="s">
        <v>448</v>
      </c>
    </row>
    <row r="236" spans="1:65" s="2" customFormat="1" ht="21.75" customHeight="1" x14ac:dyDescent="0.2">
      <c r="A236" s="31"/>
      <c r="B236" s="143"/>
      <c r="C236" s="144" t="s">
        <v>449</v>
      </c>
      <c r="D236" s="144" t="s">
        <v>119</v>
      </c>
      <c r="E236" s="145" t="s">
        <v>450</v>
      </c>
      <c r="F236" s="146" t="s">
        <v>451</v>
      </c>
      <c r="G236" s="147" t="s">
        <v>141</v>
      </c>
      <c r="H236" s="148">
        <v>6</v>
      </c>
      <c r="I236" s="149"/>
      <c r="J236" s="150">
        <f t="shared" si="0"/>
        <v>0</v>
      </c>
      <c r="K236" s="151"/>
      <c r="L236" s="32"/>
      <c r="M236" s="152" t="s">
        <v>1</v>
      </c>
      <c r="N236" s="153" t="s">
        <v>37</v>
      </c>
      <c r="O236" s="57"/>
      <c r="P236" s="154">
        <f t="shared" si="1"/>
        <v>0</v>
      </c>
      <c r="Q236" s="154">
        <v>0</v>
      </c>
      <c r="R236" s="154">
        <f t="shared" si="2"/>
        <v>0</v>
      </c>
      <c r="S236" s="154">
        <v>0</v>
      </c>
      <c r="T236" s="155">
        <f t="shared" si="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56" t="s">
        <v>123</v>
      </c>
      <c r="AT236" s="156" t="s">
        <v>119</v>
      </c>
      <c r="AU236" s="156" t="s">
        <v>82</v>
      </c>
      <c r="AY236" s="16" t="s">
        <v>117</v>
      </c>
      <c r="BE236" s="157">
        <f t="shared" si="4"/>
        <v>0</v>
      </c>
      <c r="BF236" s="157">
        <f t="shared" si="5"/>
        <v>0</v>
      </c>
      <c r="BG236" s="157">
        <f t="shared" si="6"/>
        <v>0</v>
      </c>
      <c r="BH236" s="157">
        <f t="shared" si="7"/>
        <v>0</v>
      </c>
      <c r="BI236" s="157">
        <f t="shared" si="8"/>
        <v>0</v>
      </c>
      <c r="BJ236" s="16" t="s">
        <v>80</v>
      </c>
      <c r="BK236" s="157">
        <f t="shared" si="9"/>
        <v>0</v>
      </c>
      <c r="BL236" s="16" t="s">
        <v>123</v>
      </c>
      <c r="BM236" s="156" t="s">
        <v>452</v>
      </c>
    </row>
    <row r="237" spans="1:65" s="2" customFormat="1" ht="21.75" customHeight="1" x14ac:dyDescent="0.2">
      <c r="A237" s="31"/>
      <c r="B237" s="143"/>
      <c r="C237" s="144" t="s">
        <v>453</v>
      </c>
      <c r="D237" s="144" t="s">
        <v>119</v>
      </c>
      <c r="E237" s="145" t="s">
        <v>454</v>
      </c>
      <c r="F237" s="146" t="s">
        <v>455</v>
      </c>
      <c r="G237" s="147" t="s">
        <v>279</v>
      </c>
      <c r="H237" s="148">
        <v>1</v>
      </c>
      <c r="I237" s="149"/>
      <c r="J237" s="150">
        <f t="shared" si="0"/>
        <v>0</v>
      </c>
      <c r="K237" s="151"/>
      <c r="L237" s="32"/>
      <c r="M237" s="152" t="s">
        <v>1</v>
      </c>
      <c r="N237" s="153" t="s">
        <v>37</v>
      </c>
      <c r="O237" s="57"/>
      <c r="P237" s="154">
        <f t="shared" si="1"/>
        <v>0</v>
      </c>
      <c r="Q237" s="154">
        <v>0.45937290600000003</v>
      </c>
      <c r="R237" s="154">
        <f t="shared" si="2"/>
        <v>0.45937290600000003</v>
      </c>
      <c r="S237" s="154">
        <v>0</v>
      </c>
      <c r="T237" s="155">
        <f t="shared" si="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56" t="s">
        <v>123</v>
      </c>
      <c r="AT237" s="156" t="s">
        <v>119</v>
      </c>
      <c r="AU237" s="156" t="s">
        <v>82</v>
      </c>
      <c r="AY237" s="16" t="s">
        <v>117</v>
      </c>
      <c r="BE237" s="157">
        <f t="shared" si="4"/>
        <v>0</v>
      </c>
      <c r="BF237" s="157">
        <f t="shared" si="5"/>
        <v>0</v>
      </c>
      <c r="BG237" s="157">
        <f t="shared" si="6"/>
        <v>0</v>
      </c>
      <c r="BH237" s="157">
        <f t="shared" si="7"/>
        <v>0</v>
      </c>
      <c r="BI237" s="157">
        <f t="shared" si="8"/>
        <v>0</v>
      </c>
      <c r="BJ237" s="16" t="s">
        <v>80</v>
      </c>
      <c r="BK237" s="157">
        <f t="shared" si="9"/>
        <v>0</v>
      </c>
      <c r="BL237" s="16" t="s">
        <v>123</v>
      </c>
      <c r="BM237" s="156" t="s">
        <v>456</v>
      </c>
    </row>
    <row r="238" spans="1:65" s="2" customFormat="1" ht="21.75" customHeight="1" x14ac:dyDescent="0.2">
      <c r="A238" s="31"/>
      <c r="B238" s="143"/>
      <c r="C238" s="144" t="s">
        <v>457</v>
      </c>
      <c r="D238" s="144" t="s">
        <v>119</v>
      </c>
      <c r="E238" s="145" t="s">
        <v>458</v>
      </c>
      <c r="F238" s="146" t="s">
        <v>459</v>
      </c>
      <c r="G238" s="147" t="s">
        <v>279</v>
      </c>
      <c r="H238" s="148">
        <v>1</v>
      </c>
      <c r="I238" s="149"/>
      <c r="J238" s="150">
        <f t="shared" si="0"/>
        <v>0</v>
      </c>
      <c r="K238" s="151"/>
      <c r="L238" s="32"/>
      <c r="M238" s="152" t="s">
        <v>1</v>
      </c>
      <c r="N238" s="153" t="s">
        <v>37</v>
      </c>
      <c r="O238" s="57"/>
      <c r="P238" s="154">
        <f t="shared" si="1"/>
        <v>0</v>
      </c>
      <c r="Q238" s="154">
        <v>0.217338</v>
      </c>
      <c r="R238" s="154">
        <f t="shared" si="2"/>
        <v>0.217338</v>
      </c>
      <c r="S238" s="154">
        <v>0</v>
      </c>
      <c r="T238" s="155">
        <f t="shared" si="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56" t="s">
        <v>123</v>
      </c>
      <c r="AT238" s="156" t="s">
        <v>119</v>
      </c>
      <c r="AU238" s="156" t="s">
        <v>82</v>
      </c>
      <c r="AY238" s="16" t="s">
        <v>117</v>
      </c>
      <c r="BE238" s="157">
        <f t="shared" si="4"/>
        <v>0</v>
      </c>
      <c r="BF238" s="157">
        <f t="shared" si="5"/>
        <v>0</v>
      </c>
      <c r="BG238" s="157">
        <f t="shared" si="6"/>
        <v>0</v>
      </c>
      <c r="BH238" s="157">
        <f t="shared" si="7"/>
        <v>0</v>
      </c>
      <c r="BI238" s="157">
        <f t="shared" si="8"/>
        <v>0</v>
      </c>
      <c r="BJ238" s="16" t="s">
        <v>80</v>
      </c>
      <c r="BK238" s="157">
        <f t="shared" si="9"/>
        <v>0</v>
      </c>
      <c r="BL238" s="16" t="s">
        <v>123</v>
      </c>
      <c r="BM238" s="156" t="s">
        <v>460</v>
      </c>
    </row>
    <row r="239" spans="1:65" s="2" customFormat="1" ht="21.75" customHeight="1" x14ac:dyDescent="0.2">
      <c r="A239" s="31"/>
      <c r="B239" s="143"/>
      <c r="C239" s="167" t="s">
        <v>461</v>
      </c>
      <c r="D239" s="167" t="s">
        <v>241</v>
      </c>
      <c r="E239" s="168" t="s">
        <v>462</v>
      </c>
      <c r="F239" s="169" t="s">
        <v>463</v>
      </c>
      <c r="G239" s="170" t="s">
        <v>279</v>
      </c>
      <c r="H239" s="171">
        <v>1</v>
      </c>
      <c r="I239" s="172"/>
      <c r="J239" s="173">
        <f t="shared" si="0"/>
        <v>0</v>
      </c>
      <c r="K239" s="174"/>
      <c r="L239" s="175"/>
      <c r="M239" s="176" t="s">
        <v>1</v>
      </c>
      <c r="N239" s="177" t="s">
        <v>37</v>
      </c>
      <c r="O239" s="57"/>
      <c r="P239" s="154">
        <f t="shared" si="1"/>
        <v>0</v>
      </c>
      <c r="Q239" s="154">
        <v>0.19600000000000001</v>
      </c>
      <c r="R239" s="154">
        <f t="shared" si="2"/>
        <v>0.19600000000000001</v>
      </c>
      <c r="S239" s="154">
        <v>0</v>
      </c>
      <c r="T239" s="155">
        <f t="shared" si="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56" t="s">
        <v>153</v>
      </c>
      <c r="AT239" s="156" t="s">
        <v>241</v>
      </c>
      <c r="AU239" s="156" t="s">
        <v>82</v>
      </c>
      <c r="AY239" s="16" t="s">
        <v>117</v>
      </c>
      <c r="BE239" s="157">
        <f t="shared" si="4"/>
        <v>0</v>
      </c>
      <c r="BF239" s="157">
        <f t="shared" si="5"/>
        <v>0</v>
      </c>
      <c r="BG239" s="157">
        <f t="shared" si="6"/>
        <v>0</v>
      </c>
      <c r="BH239" s="157">
        <f t="shared" si="7"/>
        <v>0</v>
      </c>
      <c r="BI239" s="157">
        <f t="shared" si="8"/>
        <v>0</v>
      </c>
      <c r="BJ239" s="16" t="s">
        <v>80</v>
      </c>
      <c r="BK239" s="157">
        <f t="shared" si="9"/>
        <v>0</v>
      </c>
      <c r="BL239" s="16" t="s">
        <v>123</v>
      </c>
      <c r="BM239" s="156" t="s">
        <v>464</v>
      </c>
    </row>
    <row r="240" spans="1:65" s="2" customFormat="1" ht="21.75" customHeight="1" x14ac:dyDescent="0.2">
      <c r="A240" s="31"/>
      <c r="B240" s="143"/>
      <c r="C240" s="144" t="s">
        <v>465</v>
      </c>
      <c r="D240" s="144" t="s">
        <v>119</v>
      </c>
      <c r="E240" s="145" t="s">
        <v>466</v>
      </c>
      <c r="F240" s="146" t="s">
        <v>467</v>
      </c>
      <c r="G240" s="147" t="s">
        <v>468</v>
      </c>
      <c r="H240" s="148">
        <v>19</v>
      </c>
      <c r="I240" s="149"/>
      <c r="J240" s="150">
        <f t="shared" si="0"/>
        <v>0</v>
      </c>
      <c r="K240" s="151"/>
      <c r="L240" s="32"/>
      <c r="M240" s="152" t="s">
        <v>1</v>
      </c>
      <c r="N240" s="153" t="s">
        <v>37</v>
      </c>
      <c r="O240" s="57"/>
      <c r="P240" s="154">
        <f t="shared" si="1"/>
        <v>0</v>
      </c>
      <c r="Q240" s="154">
        <v>0</v>
      </c>
      <c r="R240" s="154">
        <f t="shared" si="2"/>
        <v>0</v>
      </c>
      <c r="S240" s="154">
        <v>0</v>
      </c>
      <c r="T240" s="155">
        <f t="shared" si="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56" t="s">
        <v>123</v>
      </c>
      <c r="AT240" s="156" t="s">
        <v>119</v>
      </c>
      <c r="AU240" s="156" t="s">
        <v>82</v>
      </c>
      <c r="AY240" s="16" t="s">
        <v>117</v>
      </c>
      <c r="BE240" s="157">
        <f t="shared" si="4"/>
        <v>0</v>
      </c>
      <c r="BF240" s="157">
        <f t="shared" si="5"/>
        <v>0</v>
      </c>
      <c r="BG240" s="157">
        <f t="shared" si="6"/>
        <v>0</v>
      </c>
      <c r="BH240" s="157">
        <f t="shared" si="7"/>
        <v>0</v>
      </c>
      <c r="BI240" s="157">
        <f t="shared" si="8"/>
        <v>0</v>
      </c>
      <c r="BJ240" s="16" t="s">
        <v>80</v>
      </c>
      <c r="BK240" s="157">
        <f t="shared" si="9"/>
        <v>0</v>
      </c>
      <c r="BL240" s="16" t="s">
        <v>123</v>
      </c>
      <c r="BM240" s="156" t="s">
        <v>469</v>
      </c>
    </row>
    <row r="241" spans="1:65" s="2" customFormat="1" ht="16.5" customHeight="1" x14ac:dyDescent="0.2">
      <c r="A241" s="31"/>
      <c r="B241" s="143"/>
      <c r="C241" s="144" t="s">
        <v>470</v>
      </c>
      <c r="D241" s="144" t="s">
        <v>119</v>
      </c>
      <c r="E241" s="145" t="s">
        <v>471</v>
      </c>
      <c r="F241" s="146" t="s">
        <v>472</v>
      </c>
      <c r="G241" s="147" t="s">
        <v>279</v>
      </c>
      <c r="H241" s="148">
        <v>1</v>
      </c>
      <c r="I241" s="149"/>
      <c r="J241" s="150">
        <f t="shared" si="0"/>
        <v>0</v>
      </c>
      <c r="K241" s="151"/>
      <c r="L241" s="32"/>
      <c r="M241" s="152" t="s">
        <v>1</v>
      </c>
      <c r="N241" s="153" t="s">
        <v>37</v>
      </c>
      <c r="O241" s="57"/>
      <c r="P241" s="154">
        <f t="shared" si="1"/>
        <v>0</v>
      </c>
      <c r="Q241" s="154">
        <v>0.1230316</v>
      </c>
      <c r="R241" s="154">
        <f t="shared" si="2"/>
        <v>0.1230316</v>
      </c>
      <c r="S241" s="154">
        <v>0</v>
      </c>
      <c r="T241" s="155">
        <f t="shared" si="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56" t="s">
        <v>123</v>
      </c>
      <c r="AT241" s="156" t="s">
        <v>119</v>
      </c>
      <c r="AU241" s="156" t="s">
        <v>82</v>
      </c>
      <c r="AY241" s="16" t="s">
        <v>117</v>
      </c>
      <c r="BE241" s="157">
        <f t="shared" si="4"/>
        <v>0</v>
      </c>
      <c r="BF241" s="157">
        <f t="shared" si="5"/>
        <v>0</v>
      </c>
      <c r="BG241" s="157">
        <f t="shared" si="6"/>
        <v>0</v>
      </c>
      <c r="BH241" s="157">
        <f t="shared" si="7"/>
        <v>0</v>
      </c>
      <c r="BI241" s="157">
        <f t="shared" si="8"/>
        <v>0</v>
      </c>
      <c r="BJ241" s="16" t="s">
        <v>80</v>
      </c>
      <c r="BK241" s="157">
        <f t="shared" si="9"/>
        <v>0</v>
      </c>
      <c r="BL241" s="16" t="s">
        <v>123</v>
      </c>
      <c r="BM241" s="156" t="s">
        <v>473</v>
      </c>
    </row>
    <row r="242" spans="1:65" s="2" customFormat="1" ht="21.75" customHeight="1" x14ac:dyDescent="0.2">
      <c r="A242" s="31"/>
      <c r="B242" s="143"/>
      <c r="C242" s="167" t="s">
        <v>474</v>
      </c>
      <c r="D242" s="167" t="s">
        <v>241</v>
      </c>
      <c r="E242" s="168" t="s">
        <v>475</v>
      </c>
      <c r="F242" s="169" t="s">
        <v>476</v>
      </c>
      <c r="G242" s="170" t="s">
        <v>279</v>
      </c>
      <c r="H242" s="171">
        <v>1</v>
      </c>
      <c r="I242" s="172"/>
      <c r="J242" s="173">
        <f t="shared" si="0"/>
        <v>0</v>
      </c>
      <c r="K242" s="174"/>
      <c r="L242" s="175"/>
      <c r="M242" s="176" t="s">
        <v>1</v>
      </c>
      <c r="N242" s="177" t="s">
        <v>37</v>
      </c>
      <c r="O242" s="57"/>
      <c r="P242" s="154">
        <f t="shared" si="1"/>
        <v>0</v>
      </c>
      <c r="Q242" s="154">
        <v>1.3299999999999999E-2</v>
      </c>
      <c r="R242" s="154">
        <f t="shared" si="2"/>
        <v>1.3299999999999999E-2</v>
      </c>
      <c r="S242" s="154">
        <v>0</v>
      </c>
      <c r="T242" s="155">
        <f t="shared" si="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56" t="s">
        <v>153</v>
      </c>
      <c r="AT242" s="156" t="s">
        <v>241</v>
      </c>
      <c r="AU242" s="156" t="s">
        <v>82</v>
      </c>
      <c r="AY242" s="16" t="s">
        <v>117</v>
      </c>
      <c r="BE242" s="157">
        <f t="shared" si="4"/>
        <v>0</v>
      </c>
      <c r="BF242" s="157">
        <f t="shared" si="5"/>
        <v>0</v>
      </c>
      <c r="BG242" s="157">
        <f t="shared" si="6"/>
        <v>0</v>
      </c>
      <c r="BH242" s="157">
        <f t="shared" si="7"/>
        <v>0</v>
      </c>
      <c r="BI242" s="157">
        <f t="shared" si="8"/>
        <v>0</v>
      </c>
      <c r="BJ242" s="16" t="s">
        <v>80</v>
      </c>
      <c r="BK242" s="157">
        <f t="shared" si="9"/>
        <v>0</v>
      </c>
      <c r="BL242" s="16" t="s">
        <v>123</v>
      </c>
      <c r="BM242" s="156" t="s">
        <v>477</v>
      </c>
    </row>
    <row r="243" spans="1:65" s="2" customFormat="1" ht="21.75" customHeight="1" x14ac:dyDescent="0.2">
      <c r="A243" s="31"/>
      <c r="B243" s="143"/>
      <c r="C243" s="167" t="s">
        <v>478</v>
      </c>
      <c r="D243" s="167" t="s">
        <v>241</v>
      </c>
      <c r="E243" s="168" t="s">
        <v>479</v>
      </c>
      <c r="F243" s="169" t="s">
        <v>480</v>
      </c>
      <c r="G243" s="170" t="s">
        <v>279</v>
      </c>
      <c r="H243" s="171">
        <v>1</v>
      </c>
      <c r="I243" s="172"/>
      <c r="J243" s="173">
        <f t="shared" si="0"/>
        <v>0</v>
      </c>
      <c r="K243" s="174"/>
      <c r="L243" s="175"/>
      <c r="M243" s="176" t="s">
        <v>1</v>
      </c>
      <c r="N243" s="177" t="s">
        <v>37</v>
      </c>
      <c r="O243" s="57"/>
      <c r="P243" s="154">
        <f t="shared" si="1"/>
        <v>0</v>
      </c>
      <c r="Q243" s="154">
        <v>8.9999999999999998E-4</v>
      </c>
      <c r="R243" s="154">
        <f t="shared" si="2"/>
        <v>8.9999999999999998E-4</v>
      </c>
      <c r="S243" s="154">
        <v>0</v>
      </c>
      <c r="T243" s="155">
        <f t="shared" si="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56" t="s">
        <v>153</v>
      </c>
      <c r="AT243" s="156" t="s">
        <v>241</v>
      </c>
      <c r="AU243" s="156" t="s">
        <v>82</v>
      </c>
      <c r="AY243" s="16" t="s">
        <v>117</v>
      </c>
      <c r="BE243" s="157">
        <f t="shared" si="4"/>
        <v>0</v>
      </c>
      <c r="BF243" s="157">
        <f t="shared" si="5"/>
        <v>0</v>
      </c>
      <c r="BG243" s="157">
        <f t="shared" si="6"/>
        <v>0</v>
      </c>
      <c r="BH243" s="157">
        <f t="shared" si="7"/>
        <v>0</v>
      </c>
      <c r="BI243" s="157">
        <f t="shared" si="8"/>
        <v>0</v>
      </c>
      <c r="BJ243" s="16" t="s">
        <v>80</v>
      </c>
      <c r="BK243" s="157">
        <f t="shared" si="9"/>
        <v>0</v>
      </c>
      <c r="BL243" s="16" t="s">
        <v>123</v>
      </c>
      <c r="BM243" s="156" t="s">
        <v>481</v>
      </c>
    </row>
    <row r="244" spans="1:65" s="2" customFormat="1" ht="16.5" customHeight="1" x14ac:dyDescent="0.2">
      <c r="A244" s="31"/>
      <c r="B244" s="143"/>
      <c r="C244" s="144" t="s">
        <v>482</v>
      </c>
      <c r="D244" s="144" t="s">
        <v>119</v>
      </c>
      <c r="E244" s="145" t="s">
        <v>483</v>
      </c>
      <c r="F244" s="146" t="s">
        <v>484</v>
      </c>
      <c r="G244" s="147" t="s">
        <v>141</v>
      </c>
      <c r="H244" s="148">
        <v>7.5</v>
      </c>
      <c r="I244" s="149"/>
      <c r="J244" s="150">
        <f t="shared" si="0"/>
        <v>0</v>
      </c>
      <c r="K244" s="151"/>
      <c r="L244" s="32"/>
      <c r="M244" s="152" t="s">
        <v>1</v>
      </c>
      <c r="N244" s="153" t="s">
        <v>37</v>
      </c>
      <c r="O244" s="57"/>
      <c r="P244" s="154">
        <f t="shared" si="1"/>
        <v>0</v>
      </c>
      <c r="Q244" s="154">
        <v>1.9000000000000001E-4</v>
      </c>
      <c r="R244" s="154">
        <f t="shared" si="2"/>
        <v>1.4250000000000001E-3</v>
      </c>
      <c r="S244" s="154">
        <v>0</v>
      </c>
      <c r="T244" s="155">
        <f t="shared" si="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56" t="s">
        <v>123</v>
      </c>
      <c r="AT244" s="156" t="s">
        <v>119</v>
      </c>
      <c r="AU244" s="156" t="s">
        <v>82</v>
      </c>
      <c r="AY244" s="16" t="s">
        <v>117</v>
      </c>
      <c r="BE244" s="157">
        <f t="shared" si="4"/>
        <v>0</v>
      </c>
      <c r="BF244" s="157">
        <f t="shared" si="5"/>
        <v>0</v>
      </c>
      <c r="BG244" s="157">
        <f t="shared" si="6"/>
        <v>0</v>
      </c>
      <c r="BH244" s="157">
        <f t="shared" si="7"/>
        <v>0</v>
      </c>
      <c r="BI244" s="157">
        <f t="shared" si="8"/>
        <v>0</v>
      </c>
      <c r="BJ244" s="16" t="s">
        <v>80</v>
      </c>
      <c r="BK244" s="157">
        <f t="shared" si="9"/>
        <v>0</v>
      </c>
      <c r="BL244" s="16" t="s">
        <v>123</v>
      </c>
      <c r="BM244" s="156" t="s">
        <v>485</v>
      </c>
    </row>
    <row r="245" spans="1:65" s="13" customFormat="1" x14ac:dyDescent="0.2">
      <c r="B245" s="158"/>
      <c r="D245" s="159" t="s">
        <v>125</v>
      </c>
      <c r="E245" s="160" t="s">
        <v>1</v>
      </c>
      <c r="F245" s="161" t="s">
        <v>486</v>
      </c>
      <c r="H245" s="162">
        <v>7.5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125</v>
      </c>
      <c r="AU245" s="160" t="s">
        <v>82</v>
      </c>
      <c r="AV245" s="13" t="s">
        <v>82</v>
      </c>
      <c r="AW245" s="13" t="s">
        <v>29</v>
      </c>
      <c r="AX245" s="13" t="s">
        <v>80</v>
      </c>
      <c r="AY245" s="160" t="s">
        <v>117</v>
      </c>
    </row>
    <row r="246" spans="1:65" s="2" customFormat="1" ht="21.75" customHeight="1" x14ac:dyDescent="0.2">
      <c r="A246" s="31"/>
      <c r="B246" s="143"/>
      <c r="C246" s="144" t="s">
        <v>487</v>
      </c>
      <c r="D246" s="144" t="s">
        <v>119</v>
      </c>
      <c r="E246" s="145" t="s">
        <v>488</v>
      </c>
      <c r="F246" s="146" t="s">
        <v>489</v>
      </c>
      <c r="G246" s="147" t="s">
        <v>141</v>
      </c>
      <c r="H246" s="148">
        <v>4</v>
      </c>
      <c r="I246" s="149"/>
      <c r="J246" s="150">
        <f>ROUND(I246*H246,2)</f>
        <v>0</v>
      </c>
      <c r="K246" s="151"/>
      <c r="L246" s="32"/>
      <c r="M246" s="152" t="s">
        <v>1</v>
      </c>
      <c r="N246" s="153" t="s">
        <v>37</v>
      </c>
      <c r="O246" s="57"/>
      <c r="P246" s="154">
        <f>O246*H246</f>
        <v>0</v>
      </c>
      <c r="Q246" s="154">
        <v>1.26E-4</v>
      </c>
      <c r="R246" s="154">
        <f>Q246*H246</f>
        <v>5.04E-4</v>
      </c>
      <c r="S246" s="154">
        <v>0</v>
      </c>
      <c r="T246" s="155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56" t="s">
        <v>123</v>
      </c>
      <c r="AT246" s="156" t="s">
        <v>119</v>
      </c>
      <c r="AU246" s="156" t="s">
        <v>82</v>
      </c>
      <c r="AY246" s="16" t="s">
        <v>117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6" t="s">
        <v>80</v>
      </c>
      <c r="BK246" s="157">
        <f>ROUND(I246*H246,2)</f>
        <v>0</v>
      </c>
      <c r="BL246" s="16" t="s">
        <v>123</v>
      </c>
      <c r="BM246" s="156" t="s">
        <v>490</v>
      </c>
    </row>
    <row r="247" spans="1:65" s="2" customFormat="1" ht="16.5" customHeight="1" x14ac:dyDescent="0.2">
      <c r="A247" s="31"/>
      <c r="B247" s="143"/>
      <c r="C247" s="144" t="s">
        <v>491</v>
      </c>
      <c r="D247" s="144" t="s">
        <v>119</v>
      </c>
      <c r="E247" s="145" t="s">
        <v>492</v>
      </c>
      <c r="F247" s="146" t="s">
        <v>493</v>
      </c>
      <c r="G247" s="147" t="s">
        <v>166</v>
      </c>
      <c r="H247" s="148">
        <v>3</v>
      </c>
      <c r="I247" s="149"/>
      <c r="J247" s="150">
        <f>ROUND(I247*H247,2)</f>
        <v>0</v>
      </c>
      <c r="K247" s="151"/>
      <c r="L247" s="32"/>
      <c r="M247" s="152" t="s">
        <v>1</v>
      </c>
      <c r="N247" s="153" t="s">
        <v>37</v>
      </c>
      <c r="O247" s="57"/>
      <c r="P247" s="154">
        <f>O247*H247</f>
        <v>0</v>
      </c>
      <c r="Q247" s="154">
        <v>0</v>
      </c>
      <c r="R247" s="154">
        <f>Q247*H247</f>
        <v>0</v>
      </c>
      <c r="S247" s="154">
        <v>0</v>
      </c>
      <c r="T247" s="155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56" t="s">
        <v>123</v>
      </c>
      <c r="AT247" s="156" t="s">
        <v>119</v>
      </c>
      <c r="AU247" s="156" t="s">
        <v>82</v>
      </c>
      <c r="AY247" s="16" t="s">
        <v>117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6" t="s">
        <v>80</v>
      </c>
      <c r="BK247" s="157">
        <f>ROUND(I247*H247,2)</f>
        <v>0</v>
      </c>
      <c r="BL247" s="16" t="s">
        <v>123</v>
      </c>
      <c r="BM247" s="156" t="s">
        <v>494</v>
      </c>
    </row>
    <row r="248" spans="1:65" s="2" customFormat="1" ht="16.5" customHeight="1" x14ac:dyDescent="0.2">
      <c r="A248" s="31"/>
      <c r="B248" s="143"/>
      <c r="C248" s="144" t="s">
        <v>495</v>
      </c>
      <c r="D248" s="144" t="s">
        <v>119</v>
      </c>
      <c r="E248" s="145" t="s">
        <v>496</v>
      </c>
      <c r="F248" s="146" t="s">
        <v>497</v>
      </c>
      <c r="G248" s="147" t="s">
        <v>166</v>
      </c>
      <c r="H248" s="148">
        <v>1</v>
      </c>
      <c r="I248" s="149"/>
      <c r="J248" s="150">
        <f>ROUND(I248*H248,2)</f>
        <v>0</v>
      </c>
      <c r="K248" s="151"/>
      <c r="L248" s="32"/>
      <c r="M248" s="152" t="s">
        <v>1</v>
      </c>
      <c r="N248" s="153" t="s">
        <v>37</v>
      </c>
      <c r="O248" s="57"/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56" t="s">
        <v>123</v>
      </c>
      <c r="AT248" s="156" t="s">
        <v>119</v>
      </c>
      <c r="AU248" s="156" t="s">
        <v>82</v>
      </c>
      <c r="AY248" s="16" t="s">
        <v>117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6" t="s">
        <v>80</v>
      </c>
      <c r="BK248" s="157">
        <f>ROUND(I248*H248,2)</f>
        <v>0</v>
      </c>
      <c r="BL248" s="16" t="s">
        <v>123</v>
      </c>
      <c r="BM248" s="156" t="s">
        <v>498</v>
      </c>
    </row>
    <row r="249" spans="1:65" s="2" customFormat="1" ht="33" customHeight="1" x14ac:dyDescent="0.2">
      <c r="A249" s="31"/>
      <c r="B249" s="143"/>
      <c r="C249" s="144" t="s">
        <v>499</v>
      </c>
      <c r="D249" s="144" t="s">
        <v>119</v>
      </c>
      <c r="E249" s="145" t="s">
        <v>500</v>
      </c>
      <c r="F249" s="146" t="s">
        <v>501</v>
      </c>
      <c r="G249" s="147" t="s">
        <v>279</v>
      </c>
      <c r="H249" s="148">
        <v>1</v>
      </c>
      <c r="I249" s="149"/>
      <c r="J249" s="150">
        <f>ROUND(I249*H249,2)</f>
        <v>0</v>
      </c>
      <c r="K249" s="151"/>
      <c r="L249" s="32"/>
      <c r="M249" s="152" t="s">
        <v>1</v>
      </c>
      <c r="N249" s="153" t="s">
        <v>37</v>
      </c>
      <c r="O249" s="57"/>
      <c r="P249" s="154">
        <f>O249*H249</f>
        <v>0</v>
      </c>
      <c r="Q249" s="154">
        <v>12.23</v>
      </c>
      <c r="R249" s="154">
        <f>Q249*H249</f>
        <v>12.23</v>
      </c>
      <c r="S249" s="154">
        <v>0</v>
      </c>
      <c r="T249" s="15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56" t="s">
        <v>123</v>
      </c>
      <c r="AT249" s="156" t="s">
        <v>119</v>
      </c>
      <c r="AU249" s="156" t="s">
        <v>82</v>
      </c>
      <c r="AY249" s="16" t="s">
        <v>117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6" t="s">
        <v>80</v>
      </c>
      <c r="BK249" s="157">
        <f>ROUND(I249*H249,2)</f>
        <v>0</v>
      </c>
      <c r="BL249" s="16" t="s">
        <v>123</v>
      </c>
      <c r="BM249" s="156" t="s">
        <v>502</v>
      </c>
    </row>
    <row r="250" spans="1:65" s="2" customFormat="1" ht="21.75" customHeight="1" x14ac:dyDescent="0.2">
      <c r="A250" s="31"/>
      <c r="B250" s="143"/>
      <c r="C250" s="144" t="s">
        <v>503</v>
      </c>
      <c r="D250" s="144" t="s">
        <v>119</v>
      </c>
      <c r="E250" s="145" t="s">
        <v>504</v>
      </c>
      <c r="F250" s="146" t="s">
        <v>505</v>
      </c>
      <c r="G250" s="147" t="s">
        <v>279</v>
      </c>
      <c r="H250" s="148">
        <v>1</v>
      </c>
      <c r="I250" s="149"/>
      <c r="J250" s="150">
        <f>ROUND(I250*H250,2)</f>
        <v>0</v>
      </c>
      <c r="K250" s="151"/>
      <c r="L250" s="32"/>
      <c r="M250" s="152" t="s">
        <v>1</v>
      </c>
      <c r="N250" s="153" t="s">
        <v>37</v>
      </c>
      <c r="O250" s="57"/>
      <c r="P250" s="154">
        <f>O250*H250</f>
        <v>0</v>
      </c>
      <c r="Q250" s="154">
        <v>5.76</v>
      </c>
      <c r="R250" s="154">
        <f>Q250*H250</f>
        <v>5.76</v>
      </c>
      <c r="S250" s="154">
        <v>0</v>
      </c>
      <c r="T250" s="155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56" t="s">
        <v>123</v>
      </c>
      <c r="AT250" s="156" t="s">
        <v>119</v>
      </c>
      <c r="AU250" s="156" t="s">
        <v>82</v>
      </c>
      <c r="AY250" s="16" t="s">
        <v>117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6" t="s">
        <v>80</v>
      </c>
      <c r="BK250" s="157">
        <f>ROUND(I250*H250,2)</f>
        <v>0</v>
      </c>
      <c r="BL250" s="16" t="s">
        <v>123</v>
      </c>
      <c r="BM250" s="156" t="s">
        <v>506</v>
      </c>
    </row>
    <row r="251" spans="1:65" s="12" customFormat="1" ht="22.9" customHeight="1" x14ac:dyDescent="0.2">
      <c r="B251" s="130"/>
      <c r="D251" s="131" t="s">
        <v>71</v>
      </c>
      <c r="E251" s="141" t="s">
        <v>158</v>
      </c>
      <c r="F251" s="141" t="s">
        <v>507</v>
      </c>
      <c r="I251" s="133"/>
      <c r="J251" s="142">
        <f>BK251</f>
        <v>0</v>
      </c>
      <c r="L251" s="130"/>
      <c r="M251" s="135"/>
      <c r="N251" s="136"/>
      <c r="O251" s="136"/>
      <c r="P251" s="137">
        <f>SUM(P252:P257)</f>
        <v>0</v>
      </c>
      <c r="Q251" s="136"/>
      <c r="R251" s="137">
        <f>SUM(R252:R257)</f>
        <v>0.15679288000000002</v>
      </c>
      <c r="S251" s="136"/>
      <c r="T251" s="138">
        <f>SUM(T252:T257)</f>
        <v>0</v>
      </c>
      <c r="AR251" s="131" t="s">
        <v>80</v>
      </c>
      <c r="AT251" s="139" t="s">
        <v>71</v>
      </c>
      <c r="AU251" s="139" t="s">
        <v>80</v>
      </c>
      <c r="AY251" s="131" t="s">
        <v>117</v>
      </c>
      <c r="BK251" s="140">
        <f>SUM(BK252:BK257)</f>
        <v>0</v>
      </c>
    </row>
    <row r="252" spans="1:65" s="2" customFormat="1" ht="33" customHeight="1" x14ac:dyDescent="0.2">
      <c r="A252" s="31"/>
      <c r="B252" s="143"/>
      <c r="C252" s="144" t="s">
        <v>508</v>
      </c>
      <c r="D252" s="144" t="s">
        <v>119</v>
      </c>
      <c r="E252" s="145" t="s">
        <v>509</v>
      </c>
      <c r="F252" s="146" t="s">
        <v>510</v>
      </c>
      <c r="G252" s="147" t="s">
        <v>141</v>
      </c>
      <c r="H252" s="148">
        <v>1</v>
      </c>
      <c r="I252" s="149"/>
      <c r="J252" s="150">
        <f>ROUND(I252*H252,2)</f>
        <v>0</v>
      </c>
      <c r="K252" s="151"/>
      <c r="L252" s="32"/>
      <c r="M252" s="152" t="s">
        <v>1</v>
      </c>
      <c r="N252" s="153" t="s">
        <v>37</v>
      </c>
      <c r="O252" s="57"/>
      <c r="P252" s="154">
        <f>O252*H252</f>
        <v>0</v>
      </c>
      <c r="Q252" s="154">
        <v>0.15539952000000001</v>
      </c>
      <c r="R252" s="154">
        <f>Q252*H252</f>
        <v>0.15539952000000001</v>
      </c>
      <c r="S252" s="154">
        <v>0</v>
      </c>
      <c r="T252" s="155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56" t="s">
        <v>123</v>
      </c>
      <c r="AT252" s="156" t="s">
        <v>119</v>
      </c>
      <c r="AU252" s="156" t="s">
        <v>82</v>
      </c>
      <c r="AY252" s="16" t="s">
        <v>117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6" t="s">
        <v>80</v>
      </c>
      <c r="BK252" s="157">
        <f>ROUND(I252*H252,2)</f>
        <v>0</v>
      </c>
      <c r="BL252" s="16" t="s">
        <v>123</v>
      </c>
      <c r="BM252" s="156" t="s">
        <v>511</v>
      </c>
    </row>
    <row r="253" spans="1:65" s="2" customFormat="1" ht="21.75" customHeight="1" x14ac:dyDescent="0.2">
      <c r="A253" s="31"/>
      <c r="B253" s="143"/>
      <c r="C253" s="144" t="s">
        <v>512</v>
      </c>
      <c r="D253" s="144" t="s">
        <v>119</v>
      </c>
      <c r="E253" s="145" t="s">
        <v>513</v>
      </c>
      <c r="F253" s="146" t="s">
        <v>514</v>
      </c>
      <c r="G253" s="147" t="s">
        <v>141</v>
      </c>
      <c r="H253" s="148">
        <v>8</v>
      </c>
      <c r="I253" s="149"/>
      <c r="J253" s="150">
        <f>ROUND(I253*H253,2)</f>
        <v>0</v>
      </c>
      <c r="K253" s="151"/>
      <c r="L253" s="32"/>
      <c r="M253" s="152" t="s">
        <v>1</v>
      </c>
      <c r="N253" s="153" t="s">
        <v>37</v>
      </c>
      <c r="O253" s="57"/>
      <c r="P253" s="154">
        <f>O253*H253</f>
        <v>0</v>
      </c>
      <c r="Q253" s="154">
        <v>4.3699999999999997E-6</v>
      </c>
      <c r="R253" s="154">
        <f>Q253*H253</f>
        <v>3.4959999999999997E-5</v>
      </c>
      <c r="S253" s="154">
        <v>0</v>
      </c>
      <c r="T253" s="155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56" t="s">
        <v>123</v>
      </c>
      <c r="AT253" s="156" t="s">
        <v>119</v>
      </c>
      <c r="AU253" s="156" t="s">
        <v>82</v>
      </c>
      <c r="AY253" s="16" t="s">
        <v>117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6" t="s">
        <v>80</v>
      </c>
      <c r="BK253" s="157">
        <f>ROUND(I253*H253,2)</f>
        <v>0</v>
      </c>
      <c r="BL253" s="16" t="s">
        <v>123</v>
      </c>
      <c r="BM253" s="156" t="s">
        <v>515</v>
      </c>
    </row>
    <row r="254" spans="1:65" s="13" customFormat="1" x14ac:dyDescent="0.2">
      <c r="B254" s="158"/>
      <c r="D254" s="159" t="s">
        <v>125</v>
      </c>
      <c r="E254" s="160" t="s">
        <v>1</v>
      </c>
      <c r="F254" s="161" t="s">
        <v>516</v>
      </c>
      <c r="H254" s="162">
        <v>8</v>
      </c>
      <c r="I254" s="163"/>
      <c r="L254" s="158"/>
      <c r="M254" s="164"/>
      <c r="N254" s="165"/>
      <c r="O254" s="165"/>
      <c r="P254" s="165"/>
      <c r="Q254" s="165"/>
      <c r="R254" s="165"/>
      <c r="S254" s="165"/>
      <c r="T254" s="166"/>
      <c r="AT254" s="160" t="s">
        <v>125</v>
      </c>
      <c r="AU254" s="160" t="s">
        <v>82</v>
      </c>
      <c r="AV254" s="13" t="s">
        <v>82</v>
      </c>
      <c r="AW254" s="13" t="s">
        <v>29</v>
      </c>
      <c r="AX254" s="13" t="s">
        <v>80</v>
      </c>
      <c r="AY254" s="160" t="s">
        <v>117</v>
      </c>
    </row>
    <row r="255" spans="1:65" s="2" customFormat="1" ht="21.75" customHeight="1" x14ac:dyDescent="0.2">
      <c r="A255" s="31"/>
      <c r="B255" s="143"/>
      <c r="C255" s="144" t="s">
        <v>517</v>
      </c>
      <c r="D255" s="144" t="s">
        <v>119</v>
      </c>
      <c r="E255" s="145" t="s">
        <v>518</v>
      </c>
      <c r="F255" s="146" t="s">
        <v>519</v>
      </c>
      <c r="G255" s="147" t="s">
        <v>141</v>
      </c>
      <c r="H255" s="148">
        <v>4</v>
      </c>
      <c r="I255" s="149"/>
      <c r="J255" s="150">
        <f>ROUND(I255*H255,2)</f>
        <v>0</v>
      </c>
      <c r="K255" s="151"/>
      <c r="L255" s="32"/>
      <c r="M255" s="152" t="s">
        <v>1</v>
      </c>
      <c r="N255" s="153" t="s">
        <v>37</v>
      </c>
      <c r="O255" s="57"/>
      <c r="P255" s="154">
        <f>O255*H255</f>
        <v>0</v>
      </c>
      <c r="Q255" s="154">
        <v>3.3960000000000001E-4</v>
      </c>
      <c r="R255" s="154">
        <f>Q255*H255</f>
        <v>1.3584000000000001E-3</v>
      </c>
      <c r="S255" s="154">
        <v>0</v>
      </c>
      <c r="T255" s="155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56" t="s">
        <v>123</v>
      </c>
      <c r="AT255" s="156" t="s">
        <v>119</v>
      </c>
      <c r="AU255" s="156" t="s">
        <v>82</v>
      </c>
      <c r="AY255" s="16" t="s">
        <v>117</v>
      </c>
      <c r="BE255" s="157">
        <f>IF(N255="základní",J255,0)</f>
        <v>0</v>
      </c>
      <c r="BF255" s="157">
        <f>IF(N255="snížená",J255,0)</f>
        <v>0</v>
      </c>
      <c r="BG255" s="157">
        <f>IF(N255="zákl. přenesená",J255,0)</f>
        <v>0</v>
      </c>
      <c r="BH255" s="157">
        <f>IF(N255="sníž. přenesená",J255,0)</f>
        <v>0</v>
      </c>
      <c r="BI255" s="157">
        <f>IF(N255="nulová",J255,0)</f>
        <v>0</v>
      </c>
      <c r="BJ255" s="16" t="s">
        <v>80</v>
      </c>
      <c r="BK255" s="157">
        <f>ROUND(I255*H255,2)</f>
        <v>0</v>
      </c>
      <c r="BL255" s="16" t="s">
        <v>123</v>
      </c>
      <c r="BM255" s="156" t="s">
        <v>520</v>
      </c>
    </row>
    <row r="256" spans="1:65" s="2" customFormat="1" ht="21.75" customHeight="1" x14ac:dyDescent="0.2">
      <c r="A256" s="31"/>
      <c r="B256" s="143"/>
      <c r="C256" s="144" t="s">
        <v>521</v>
      </c>
      <c r="D256" s="144" t="s">
        <v>119</v>
      </c>
      <c r="E256" s="145" t="s">
        <v>522</v>
      </c>
      <c r="F256" s="146" t="s">
        <v>523</v>
      </c>
      <c r="G256" s="147" t="s">
        <v>141</v>
      </c>
      <c r="H256" s="148">
        <v>4</v>
      </c>
      <c r="I256" s="149"/>
      <c r="J256" s="150">
        <f>ROUND(I256*H256,2)</f>
        <v>0</v>
      </c>
      <c r="K256" s="151"/>
      <c r="L256" s="32"/>
      <c r="M256" s="152" t="s">
        <v>1</v>
      </c>
      <c r="N256" s="153" t="s">
        <v>37</v>
      </c>
      <c r="O256" s="57"/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56" t="s">
        <v>123</v>
      </c>
      <c r="AT256" s="156" t="s">
        <v>119</v>
      </c>
      <c r="AU256" s="156" t="s">
        <v>82</v>
      </c>
      <c r="AY256" s="16" t="s">
        <v>117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6" t="s">
        <v>80</v>
      </c>
      <c r="BK256" s="157">
        <f>ROUND(I256*H256,2)</f>
        <v>0</v>
      </c>
      <c r="BL256" s="16" t="s">
        <v>123</v>
      </c>
      <c r="BM256" s="156" t="s">
        <v>524</v>
      </c>
    </row>
    <row r="257" spans="1:65" s="2" customFormat="1" ht="21.75" customHeight="1" x14ac:dyDescent="0.2">
      <c r="A257" s="31"/>
      <c r="B257" s="143"/>
      <c r="C257" s="144" t="s">
        <v>525</v>
      </c>
      <c r="D257" s="144" t="s">
        <v>119</v>
      </c>
      <c r="E257" s="145" t="s">
        <v>526</v>
      </c>
      <c r="F257" s="146" t="s">
        <v>527</v>
      </c>
      <c r="G257" s="147" t="s">
        <v>141</v>
      </c>
      <c r="H257" s="148">
        <v>1</v>
      </c>
      <c r="I257" s="149"/>
      <c r="J257" s="150">
        <f>ROUND(I257*H257,2)</f>
        <v>0</v>
      </c>
      <c r="K257" s="151"/>
      <c r="L257" s="32"/>
      <c r="M257" s="152" t="s">
        <v>1</v>
      </c>
      <c r="N257" s="153" t="s">
        <v>37</v>
      </c>
      <c r="O257" s="57"/>
      <c r="P257" s="154">
        <f>O257*H257</f>
        <v>0</v>
      </c>
      <c r="Q257" s="154">
        <v>0</v>
      </c>
      <c r="R257" s="154">
        <f>Q257*H257</f>
        <v>0</v>
      </c>
      <c r="S257" s="154">
        <v>0</v>
      </c>
      <c r="T257" s="155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56" t="s">
        <v>123</v>
      </c>
      <c r="AT257" s="156" t="s">
        <v>119</v>
      </c>
      <c r="AU257" s="156" t="s">
        <v>82</v>
      </c>
      <c r="AY257" s="16" t="s">
        <v>117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6" t="s">
        <v>80</v>
      </c>
      <c r="BK257" s="157">
        <f>ROUND(I257*H257,2)</f>
        <v>0</v>
      </c>
      <c r="BL257" s="16" t="s">
        <v>123</v>
      </c>
      <c r="BM257" s="156" t="s">
        <v>528</v>
      </c>
    </row>
    <row r="258" spans="1:65" s="12" customFormat="1" ht="22.9" customHeight="1" x14ac:dyDescent="0.2">
      <c r="B258" s="130"/>
      <c r="D258" s="131" t="s">
        <v>71</v>
      </c>
      <c r="E258" s="141" t="s">
        <v>529</v>
      </c>
      <c r="F258" s="141" t="s">
        <v>530</v>
      </c>
      <c r="I258" s="133"/>
      <c r="J258" s="142">
        <f>BK258</f>
        <v>0</v>
      </c>
      <c r="L258" s="130"/>
      <c r="M258" s="135"/>
      <c r="N258" s="136"/>
      <c r="O258" s="136"/>
      <c r="P258" s="137">
        <f>SUM(P259:P270)</f>
        <v>0</v>
      </c>
      <c r="Q258" s="136"/>
      <c r="R258" s="137">
        <f>SUM(R259:R270)</f>
        <v>0</v>
      </c>
      <c r="S258" s="136"/>
      <c r="T258" s="138">
        <f>SUM(T259:T270)</f>
        <v>0</v>
      </c>
      <c r="AR258" s="131" t="s">
        <v>80</v>
      </c>
      <c r="AT258" s="139" t="s">
        <v>71</v>
      </c>
      <c r="AU258" s="139" t="s">
        <v>80</v>
      </c>
      <c r="AY258" s="131" t="s">
        <v>117</v>
      </c>
      <c r="BK258" s="140">
        <f>SUM(BK259:BK270)</f>
        <v>0</v>
      </c>
    </row>
    <row r="259" spans="1:65" s="2" customFormat="1" ht="16.5" customHeight="1" x14ac:dyDescent="0.2">
      <c r="A259" s="31"/>
      <c r="B259" s="143"/>
      <c r="C259" s="144" t="s">
        <v>531</v>
      </c>
      <c r="D259" s="144" t="s">
        <v>119</v>
      </c>
      <c r="E259" s="145" t="s">
        <v>532</v>
      </c>
      <c r="F259" s="146" t="s">
        <v>533</v>
      </c>
      <c r="G259" s="147" t="s">
        <v>221</v>
      </c>
      <c r="H259" s="148">
        <v>1.8660000000000001</v>
      </c>
      <c r="I259" s="149"/>
      <c r="J259" s="150">
        <f>ROUND(I259*H259,2)</f>
        <v>0</v>
      </c>
      <c r="K259" s="151"/>
      <c r="L259" s="32"/>
      <c r="M259" s="152" t="s">
        <v>1</v>
      </c>
      <c r="N259" s="153" t="s">
        <v>37</v>
      </c>
      <c r="O259" s="57"/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56" t="s">
        <v>123</v>
      </c>
      <c r="AT259" s="156" t="s">
        <v>119</v>
      </c>
      <c r="AU259" s="156" t="s">
        <v>82</v>
      </c>
      <c r="AY259" s="16" t="s">
        <v>117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6" t="s">
        <v>80</v>
      </c>
      <c r="BK259" s="157">
        <f>ROUND(I259*H259,2)</f>
        <v>0</v>
      </c>
      <c r="BL259" s="16" t="s">
        <v>123</v>
      </c>
      <c r="BM259" s="156" t="s">
        <v>534</v>
      </c>
    </row>
    <row r="260" spans="1:65" s="13" customFormat="1" x14ac:dyDescent="0.2">
      <c r="B260" s="158"/>
      <c r="D260" s="159" t="s">
        <v>125</v>
      </c>
      <c r="E260" s="160" t="s">
        <v>1</v>
      </c>
      <c r="F260" s="161" t="s">
        <v>535</v>
      </c>
      <c r="H260" s="162">
        <v>0.57999999999999996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125</v>
      </c>
      <c r="AU260" s="160" t="s">
        <v>82</v>
      </c>
      <c r="AV260" s="13" t="s">
        <v>82</v>
      </c>
      <c r="AW260" s="13" t="s">
        <v>29</v>
      </c>
      <c r="AX260" s="13" t="s">
        <v>72</v>
      </c>
      <c r="AY260" s="160" t="s">
        <v>117</v>
      </c>
    </row>
    <row r="261" spans="1:65" s="13" customFormat="1" x14ac:dyDescent="0.2">
      <c r="B261" s="158"/>
      <c r="D261" s="159" t="s">
        <v>125</v>
      </c>
      <c r="E261" s="160" t="s">
        <v>1</v>
      </c>
      <c r="F261" s="161" t="s">
        <v>536</v>
      </c>
      <c r="H261" s="162">
        <v>0.65</v>
      </c>
      <c r="I261" s="163"/>
      <c r="L261" s="158"/>
      <c r="M261" s="164"/>
      <c r="N261" s="165"/>
      <c r="O261" s="165"/>
      <c r="P261" s="165"/>
      <c r="Q261" s="165"/>
      <c r="R261" s="165"/>
      <c r="S261" s="165"/>
      <c r="T261" s="166"/>
      <c r="AT261" s="160" t="s">
        <v>125</v>
      </c>
      <c r="AU261" s="160" t="s">
        <v>82</v>
      </c>
      <c r="AV261" s="13" t="s">
        <v>82</v>
      </c>
      <c r="AW261" s="13" t="s">
        <v>29</v>
      </c>
      <c r="AX261" s="13" t="s">
        <v>72</v>
      </c>
      <c r="AY261" s="160" t="s">
        <v>117</v>
      </c>
    </row>
    <row r="262" spans="1:65" s="13" customFormat="1" x14ac:dyDescent="0.2">
      <c r="B262" s="158"/>
      <c r="D262" s="159" t="s">
        <v>125</v>
      </c>
      <c r="E262" s="160" t="s">
        <v>1</v>
      </c>
      <c r="F262" s="161" t="s">
        <v>537</v>
      </c>
      <c r="H262" s="162">
        <v>0.63600000000000001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125</v>
      </c>
      <c r="AU262" s="160" t="s">
        <v>82</v>
      </c>
      <c r="AV262" s="13" t="s">
        <v>82</v>
      </c>
      <c r="AW262" s="13" t="s">
        <v>29</v>
      </c>
      <c r="AX262" s="13" t="s">
        <v>72</v>
      </c>
      <c r="AY262" s="160" t="s">
        <v>117</v>
      </c>
    </row>
    <row r="263" spans="1:65" s="14" customFormat="1" x14ac:dyDescent="0.2">
      <c r="B263" s="178"/>
      <c r="D263" s="159" t="s">
        <v>125</v>
      </c>
      <c r="E263" s="179" t="s">
        <v>1</v>
      </c>
      <c r="F263" s="180" t="s">
        <v>538</v>
      </c>
      <c r="H263" s="181">
        <v>1.8660000000000001</v>
      </c>
      <c r="I263" s="182"/>
      <c r="L263" s="178"/>
      <c r="M263" s="183"/>
      <c r="N263" s="184"/>
      <c r="O263" s="184"/>
      <c r="P263" s="184"/>
      <c r="Q263" s="184"/>
      <c r="R263" s="184"/>
      <c r="S263" s="184"/>
      <c r="T263" s="185"/>
      <c r="AT263" s="179" t="s">
        <v>125</v>
      </c>
      <c r="AU263" s="179" t="s">
        <v>82</v>
      </c>
      <c r="AV263" s="14" t="s">
        <v>123</v>
      </c>
      <c r="AW263" s="14" t="s">
        <v>29</v>
      </c>
      <c r="AX263" s="14" t="s">
        <v>80</v>
      </c>
      <c r="AY263" s="179" t="s">
        <v>117</v>
      </c>
    </row>
    <row r="264" spans="1:65" s="2" customFormat="1" ht="21.75" customHeight="1" x14ac:dyDescent="0.2">
      <c r="A264" s="31"/>
      <c r="B264" s="143"/>
      <c r="C264" s="144" t="s">
        <v>539</v>
      </c>
      <c r="D264" s="144" t="s">
        <v>119</v>
      </c>
      <c r="E264" s="145" t="s">
        <v>540</v>
      </c>
      <c r="F264" s="146" t="s">
        <v>541</v>
      </c>
      <c r="G264" s="147" t="s">
        <v>221</v>
      </c>
      <c r="H264" s="148">
        <v>16.794</v>
      </c>
      <c r="I264" s="149"/>
      <c r="J264" s="150">
        <f>ROUND(I264*H264,2)</f>
        <v>0</v>
      </c>
      <c r="K264" s="151"/>
      <c r="L264" s="32"/>
      <c r="M264" s="152" t="s">
        <v>1</v>
      </c>
      <c r="N264" s="153" t="s">
        <v>37</v>
      </c>
      <c r="O264" s="57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56" t="s">
        <v>123</v>
      </c>
      <c r="AT264" s="156" t="s">
        <v>119</v>
      </c>
      <c r="AU264" s="156" t="s">
        <v>82</v>
      </c>
      <c r="AY264" s="16" t="s">
        <v>117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6" t="s">
        <v>80</v>
      </c>
      <c r="BK264" s="157">
        <f>ROUND(I264*H264,2)</f>
        <v>0</v>
      </c>
      <c r="BL264" s="16" t="s">
        <v>123</v>
      </c>
      <c r="BM264" s="156" t="s">
        <v>542</v>
      </c>
    </row>
    <row r="265" spans="1:65" s="13" customFormat="1" x14ac:dyDescent="0.2">
      <c r="B265" s="158"/>
      <c r="D265" s="159" t="s">
        <v>125</v>
      </c>
      <c r="E265" s="160" t="s">
        <v>1</v>
      </c>
      <c r="F265" s="161" t="s">
        <v>543</v>
      </c>
      <c r="H265" s="162">
        <v>16.794</v>
      </c>
      <c r="I265" s="163"/>
      <c r="L265" s="158"/>
      <c r="M265" s="164"/>
      <c r="N265" s="165"/>
      <c r="O265" s="165"/>
      <c r="P265" s="165"/>
      <c r="Q265" s="165"/>
      <c r="R265" s="165"/>
      <c r="S265" s="165"/>
      <c r="T265" s="166"/>
      <c r="AT265" s="160" t="s">
        <v>125</v>
      </c>
      <c r="AU265" s="160" t="s">
        <v>82</v>
      </c>
      <c r="AV265" s="13" t="s">
        <v>82</v>
      </c>
      <c r="AW265" s="13" t="s">
        <v>29</v>
      </c>
      <c r="AX265" s="13" t="s">
        <v>80</v>
      </c>
      <c r="AY265" s="160" t="s">
        <v>117</v>
      </c>
    </row>
    <row r="266" spans="1:65" s="2" customFormat="1" ht="21.75" customHeight="1" x14ac:dyDescent="0.2">
      <c r="A266" s="31"/>
      <c r="B266" s="143"/>
      <c r="C266" s="144" t="s">
        <v>544</v>
      </c>
      <c r="D266" s="144" t="s">
        <v>119</v>
      </c>
      <c r="E266" s="145" t="s">
        <v>545</v>
      </c>
      <c r="F266" s="146" t="s">
        <v>546</v>
      </c>
      <c r="G266" s="147" t="s">
        <v>221</v>
      </c>
      <c r="H266" s="148">
        <v>1.8660000000000001</v>
      </c>
      <c r="I266" s="149"/>
      <c r="J266" s="150">
        <f>ROUND(I266*H266,2)</f>
        <v>0</v>
      </c>
      <c r="K266" s="151"/>
      <c r="L266" s="32"/>
      <c r="M266" s="152" t="s">
        <v>1</v>
      </c>
      <c r="N266" s="153" t="s">
        <v>37</v>
      </c>
      <c r="O266" s="57"/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56" t="s">
        <v>123</v>
      </c>
      <c r="AT266" s="156" t="s">
        <v>119</v>
      </c>
      <c r="AU266" s="156" t="s">
        <v>82</v>
      </c>
      <c r="AY266" s="16" t="s">
        <v>117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6" t="s">
        <v>80</v>
      </c>
      <c r="BK266" s="157">
        <f>ROUND(I266*H266,2)</f>
        <v>0</v>
      </c>
      <c r="BL266" s="16" t="s">
        <v>123</v>
      </c>
      <c r="BM266" s="156" t="s">
        <v>547</v>
      </c>
    </row>
    <row r="267" spans="1:65" s="2" customFormat="1" ht="33" customHeight="1" x14ac:dyDescent="0.2">
      <c r="A267" s="31"/>
      <c r="B267" s="143"/>
      <c r="C267" s="144" t="s">
        <v>548</v>
      </c>
      <c r="D267" s="144" t="s">
        <v>119</v>
      </c>
      <c r="E267" s="145" t="s">
        <v>549</v>
      </c>
      <c r="F267" s="146" t="s">
        <v>550</v>
      </c>
      <c r="G267" s="147" t="s">
        <v>221</v>
      </c>
      <c r="H267" s="148">
        <v>0.65</v>
      </c>
      <c r="I267" s="149"/>
      <c r="J267" s="150">
        <f>ROUND(I267*H267,2)</f>
        <v>0</v>
      </c>
      <c r="K267" s="151"/>
      <c r="L267" s="32"/>
      <c r="M267" s="152" t="s">
        <v>1</v>
      </c>
      <c r="N267" s="153" t="s">
        <v>37</v>
      </c>
      <c r="O267" s="57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56" t="s">
        <v>123</v>
      </c>
      <c r="AT267" s="156" t="s">
        <v>119</v>
      </c>
      <c r="AU267" s="156" t="s">
        <v>82</v>
      </c>
      <c r="AY267" s="16" t="s">
        <v>117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6" t="s">
        <v>80</v>
      </c>
      <c r="BK267" s="157">
        <f>ROUND(I267*H267,2)</f>
        <v>0</v>
      </c>
      <c r="BL267" s="16" t="s">
        <v>123</v>
      </c>
      <c r="BM267" s="156" t="s">
        <v>551</v>
      </c>
    </row>
    <row r="268" spans="1:65" s="2" customFormat="1" ht="21.75" customHeight="1" x14ac:dyDescent="0.2">
      <c r="A268" s="31"/>
      <c r="B268" s="143"/>
      <c r="C268" s="144" t="s">
        <v>552</v>
      </c>
      <c r="D268" s="144" t="s">
        <v>119</v>
      </c>
      <c r="E268" s="145" t="s">
        <v>553</v>
      </c>
      <c r="F268" s="146" t="s">
        <v>220</v>
      </c>
      <c r="G268" s="147" t="s">
        <v>221</v>
      </c>
      <c r="H268" s="148">
        <v>0.57999999999999996</v>
      </c>
      <c r="I268" s="149"/>
      <c r="J268" s="150">
        <f>ROUND(I268*H268,2)</f>
        <v>0</v>
      </c>
      <c r="K268" s="151"/>
      <c r="L268" s="32"/>
      <c r="M268" s="152" t="s">
        <v>1</v>
      </c>
      <c r="N268" s="153" t="s">
        <v>37</v>
      </c>
      <c r="O268" s="57"/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56" t="s">
        <v>123</v>
      </c>
      <c r="AT268" s="156" t="s">
        <v>119</v>
      </c>
      <c r="AU268" s="156" t="s">
        <v>82</v>
      </c>
      <c r="AY268" s="16" t="s">
        <v>117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6" t="s">
        <v>80</v>
      </c>
      <c r="BK268" s="157">
        <f>ROUND(I268*H268,2)</f>
        <v>0</v>
      </c>
      <c r="BL268" s="16" t="s">
        <v>123</v>
      </c>
      <c r="BM268" s="156" t="s">
        <v>554</v>
      </c>
    </row>
    <row r="269" spans="1:65" s="2" customFormat="1" ht="44.25" customHeight="1" x14ac:dyDescent="0.2">
      <c r="A269" s="31"/>
      <c r="B269" s="143"/>
      <c r="C269" s="144" t="s">
        <v>555</v>
      </c>
      <c r="D269" s="144" t="s">
        <v>119</v>
      </c>
      <c r="E269" s="145" t="s">
        <v>556</v>
      </c>
      <c r="F269" s="146" t="s">
        <v>557</v>
      </c>
      <c r="G269" s="147" t="s">
        <v>221</v>
      </c>
      <c r="H269" s="148">
        <v>0.63600000000000001</v>
      </c>
      <c r="I269" s="149"/>
      <c r="J269" s="150">
        <f>ROUND(I269*H269,2)</f>
        <v>0</v>
      </c>
      <c r="K269" s="151"/>
      <c r="L269" s="32"/>
      <c r="M269" s="152" t="s">
        <v>1</v>
      </c>
      <c r="N269" s="153" t="s">
        <v>37</v>
      </c>
      <c r="O269" s="57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56" t="s">
        <v>123</v>
      </c>
      <c r="AT269" s="156" t="s">
        <v>119</v>
      </c>
      <c r="AU269" s="156" t="s">
        <v>82</v>
      </c>
      <c r="AY269" s="16" t="s">
        <v>117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6" t="s">
        <v>80</v>
      </c>
      <c r="BK269" s="157">
        <f>ROUND(I269*H269,2)</f>
        <v>0</v>
      </c>
      <c r="BL269" s="16" t="s">
        <v>123</v>
      </c>
      <c r="BM269" s="156" t="s">
        <v>558</v>
      </c>
    </row>
    <row r="270" spans="1:65" s="13" customFormat="1" x14ac:dyDescent="0.2">
      <c r="B270" s="158"/>
      <c r="D270" s="159" t="s">
        <v>125</v>
      </c>
      <c r="E270" s="160" t="s">
        <v>1</v>
      </c>
      <c r="F270" s="161" t="s">
        <v>559</v>
      </c>
      <c r="H270" s="162">
        <v>0.63600000000000001</v>
      </c>
      <c r="I270" s="163"/>
      <c r="L270" s="158"/>
      <c r="M270" s="164"/>
      <c r="N270" s="165"/>
      <c r="O270" s="165"/>
      <c r="P270" s="165"/>
      <c r="Q270" s="165"/>
      <c r="R270" s="165"/>
      <c r="S270" s="165"/>
      <c r="T270" s="166"/>
      <c r="AT270" s="160" t="s">
        <v>125</v>
      </c>
      <c r="AU270" s="160" t="s">
        <v>82</v>
      </c>
      <c r="AV270" s="13" t="s">
        <v>82</v>
      </c>
      <c r="AW270" s="13" t="s">
        <v>29</v>
      </c>
      <c r="AX270" s="13" t="s">
        <v>80</v>
      </c>
      <c r="AY270" s="160" t="s">
        <v>117</v>
      </c>
    </row>
    <row r="271" spans="1:65" s="12" customFormat="1" ht="22.9" customHeight="1" x14ac:dyDescent="0.2">
      <c r="B271" s="130"/>
      <c r="D271" s="131" t="s">
        <v>71</v>
      </c>
      <c r="E271" s="141" t="s">
        <v>560</v>
      </c>
      <c r="F271" s="141" t="s">
        <v>561</v>
      </c>
      <c r="I271" s="133"/>
      <c r="J271" s="142">
        <f>BK271</f>
        <v>0</v>
      </c>
      <c r="L271" s="130"/>
      <c r="M271" s="135"/>
      <c r="N271" s="136"/>
      <c r="O271" s="136"/>
      <c r="P271" s="137">
        <f>P272</f>
        <v>0</v>
      </c>
      <c r="Q271" s="136"/>
      <c r="R271" s="137">
        <f>R272</f>
        <v>0</v>
      </c>
      <c r="S271" s="136"/>
      <c r="T271" s="138">
        <f>T272</f>
        <v>0</v>
      </c>
      <c r="AR271" s="131" t="s">
        <v>80</v>
      </c>
      <c r="AT271" s="139" t="s">
        <v>71</v>
      </c>
      <c r="AU271" s="139" t="s">
        <v>80</v>
      </c>
      <c r="AY271" s="131" t="s">
        <v>117</v>
      </c>
      <c r="BK271" s="140">
        <f>BK272</f>
        <v>0</v>
      </c>
    </row>
    <row r="272" spans="1:65" s="2" customFormat="1" ht="21.75" customHeight="1" x14ac:dyDescent="0.2">
      <c r="A272" s="31"/>
      <c r="B272" s="143"/>
      <c r="C272" s="144" t="s">
        <v>562</v>
      </c>
      <c r="D272" s="144" t="s">
        <v>119</v>
      </c>
      <c r="E272" s="145" t="s">
        <v>563</v>
      </c>
      <c r="F272" s="146" t="s">
        <v>564</v>
      </c>
      <c r="G272" s="147" t="s">
        <v>221</v>
      </c>
      <c r="H272" s="148">
        <v>31.498000000000001</v>
      </c>
      <c r="I272" s="149"/>
      <c r="J272" s="150">
        <f>ROUND(I272*H272,2)</f>
        <v>0</v>
      </c>
      <c r="K272" s="151"/>
      <c r="L272" s="32"/>
      <c r="M272" s="186" t="s">
        <v>1</v>
      </c>
      <c r="N272" s="187" t="s">
        <v>37</v>
      </c>
      <c r="O272" s="188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56" t="s">
        <v>123</v>
      </c>
      <c r="AT272" s="156" t="s">
        <v>119</v>
      </c>
      <c r="AU272" s="156" t="s">
        <v>82</v>
      </c>
      <c r="AY272" s="16" t="s">
        <v>117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6" t="s">
        <v>80</v>
      </c>
      <c r="BK272" s="157">
        <f>ROUND(I272*H272,2)</f>
        <v>0</v>
      </c>
      <c r="BL272" s="16" t="s">
        <v>123</v>
      </c>
      <c r="BM272" s="156" t="s">
        <v>565</v>
      </c>
    </row>
    <row r="273" spans="1:31" s="2" customFormat="1" ht="6.95" customHeight="1" x14ac:dyDescent="0.2">
      <c r="A273" s="31"/>
      <c r="B273" s="46"/>
      <c r="C273" s="47"/>
      <c r="D273" s="47"/>
      <c r="E273" s="47"/>
      <c r="F273" s="47"/>
      <c r="G273" s="47"/>
      <c r="H273" s="47"/>
      <c r="I273" s="47"/>
      <c r="J273" s="47"/>
      <c r="K273" s="47"/>
      <c r="L273" s="32"/>
      <c r="M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</row>
  </sheetData>
  <autoFilter ref="C123:K27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tabSelected="1" workbookViewId="0">
      <selection activeCell="F14" sqref="F14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22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85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1:46" s="1" customFormat="1" ht="24.95" customHeight="1" x14ac:dyDescent="0.2">
      <c r="B4" s="19"/>
      <c r="D4" s="20" t="s">
        <v>86</v>
      </c>
      <c r="L4" s="19"/>
      <c r="M4" s="92" t="s">
        <v>10</v>
      </c>
      <c r="AT4" s="16" t="s">
        <v>3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15</v>
      </c>
      <c r="L6" s="19"/>
    </row>
    <row r="7" spans="1:46" s="1" customFormat="1" ht="16.5" customHeight="1" x14ac:dyDescent="0.2">
      <c r="B7" s="19"/>
      <c r="E7" s="236" t="str">
        <f>'Rekapitulace stavby'!K6</f>
        <v>Vodovodní přípojka - SZŠ Pardubice</v>
      </c>
      <c r="F7" s="237"/>
      <c r="G7" s="237"/>
      <c r="H7" s="237"/>
      <c r="L7" s="19"/>
    </row>
    <row r="8" spans="1:46" s="2" customFormat="1" ht="12" customHeight="1" x14ac:dyDescent="0.2">
      <c r="A8" s="31"/>
      <c r="B8" s="32"/>
      <c r="C8" s="31"/>
      <c r="D8" s="26" t="s">
        <v>87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 x14ac:dyDescent="0.2">
      <c r="A9" s="31"/>
      <c r="B9" s="32"/>
      <c r="C9" s="31"/>
      <c r="D9" s="31"/>
      <c r="E9" s="213" t="s">
        <v>566</v>
      </c>
      <c r="F9" s="235"/>
      <c r="G9" s="235"/>
      <c r="H9" s="235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x14ac:dyDescent="0.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 x14ac:dyDescent="0.2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 x14ac:dyDescent="0.2">
      <c r="A12" s="31"/>
      <c r="B12" s="32"/>
      <c r="C12" s="31"/>
      <c r="D12" s="26" t="s">
        <v>19</v>
      </c>
      <c r="E12" s="31"/>
      <c r="F12" s="193" t="s">
        <v>615</v>
      </c>
      <c r="G12" s="31"/>
      <c r="H12" s="31"/>
      <c r="I12" s="26" t="s">
        <v>21</v>
      </c>
      <c r="J12" s="54" t="str">
        <f>'Rekapitulace stavby'!AN8</f>
        <v>25. 3. 2021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 x14ac:dyDescent="0.2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 x14ac:dyDescent="0.2">
      <c r="A14" s="31"/>
      <c r="B14" s="32"/>
      <c r="C14" s="31"/>
      <c r="D14" s="26" t="s">
        <v>23</v>
      </c>
      <c r="E14" s="31"/>
      <c r="F14" s="195" t="s">
        <v>609</v>
      </c>
      <c r="G14" s="31"/>
      <c r="H14" s="31"/>
      <c r="I14" s="26" t="s">
        <v>24</v>
      </c>
      <c r="J14" s="24" t="str">
        <f>IF('Rekapitulace stavby'!AN10="","",'Rekapitulace stavby'!AN10)</f>
        <v>00498793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 x14ac:dyDescent="0.2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>CZ00498793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 x14ac:dyDescent="0.2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x14ac:dyDescent="0.2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x14ac:dyDescent="0.2">
      <c r="A18" s="31"/>
      <c r="B18" s="32"/>
      <c r="C18" s="31"/>
      <c r="D18" s="31"/>
      <c r="E18" s="238" t="str">
        <f>'Rekapitulace stavby'!E14</f>
        <v>Dle výběrového řízení</v>
      </c>
      <c r="F18" s="199"/>
      <c r="G18" s="199"/>
      <c r="H18" s="199"/>
      <c r="I18" s="2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x14ac:dyDescent="0.2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x14ac:dyDescent="0.2">
      <c r="A20" s="31"/>
      <c r="B20" s="32"/>
      <c r="C20" s="31"/>
      <c r="D20" s="26" t="s">
        <v>28</v>
      </c>
      <c r="E20" s="31"/>
      <c r="F20" s="31"/>
      <c r="G20" s="31"/>
      <c r="H20" s="31"/>
      <c r="I20" s="26" t="s">
        <v>24</v>
      </c>
      <c r="J20" s="24">
        <f>IF('Rekapitulace stavby'!AN16="","",'Rekapitulace stavby'!AN16)</f>
        <v>60113111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x14ac:dyDescent="0.2">
      <c r="A21" s="31"/>
      <c r="B21" s="32"/>
      <c r="C21" s="31"/>
      <c r="D21" s="31"/>
      <c r="E21" s="24" t="str">
        <f>IF('Rekapitulace stavby'!E17="","",'Rekapitulace stavby'!E17)</f>
        <v>MULTIAQUA  s.r.o.</v>
      </c>
      <c r="F21" s="31"/>
      <c r="G21" s="31"/>
      <c r="H21" s="31"/>
      <c r="I21" s="26" t="s">
        <v>25</v>
      </c>
      <c r="J21" s="24" t="str">
        <f>IF('Rekapitulace stavby'!AN17="","",'Rekapitulace stavby'!AN17)</f>
        <v>CZ60113111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x14ac:dyDescent="0.2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x14ac:dyDescent="0.2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x14ac:dyDescent="0.2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x14ac:dyDescent="0.2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x14ac:dyDescent="0.2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x14ac:dyDescent="0.2">
      <c r="A27" s="93"/>
      <c r="B27" s="94"/>
      <c r="C27" s="93"/>
      <c r="D27" s="93"/>
      <c r="E27" s="202" t="s">
        <v>1</v>
      </c>
      <c r="F27" s="202"/>
      <c r="G27" s="202"/>
      <c r="H27" s="20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 x14ac:dyDescent="0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x14ac:dyDescent="0.2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x14ac:dyDescent="0.2">
      <c r="A30" s="31"/>
      <c r="B30" s="32"/>
      <c r="C30" s="31"/>
      <c r="D30" s="96" t="s">
        <v>32</v>
      </c>
      <c r="E30" s="31"/>
      <c r="F30" s="31"/>
      <c r="G30" s="31"/>
      <c r="H30" s="31"/>
      <c r="I30" s="31"/>
      <c r="J30" s="70">
        <f>ROUND(J124,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x14ac:dyDescent="0.2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x14ac:dyDescent="0.2">
      <c r="A32" s="31"/>
      <c r="B32" s="32"/>
      <c r="C32" s="31"/>
      <c r="D32" s="31"/>
      <c r="E32" s="31"/>
      <c r="F32" s="35" t="s">
        <v>34</v>
      </c>
      <c r="G32" s="31"/>
      <c r="H32" s="31"/>
      <c r="I32" s="35" t="s">
        <v>33</v>
      </c>
      <c r="J32" s="35" t="s">
        <v>35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x14ac:dyDescent="0.2">
      <c r="A33" s="31"/>
      <c r="B33" s="32"/>
      <c r="C33" s="31"/>
      <c r="D33" s="97" t="s">
        <v>36</v>
      </c>
      <c r="E33" s="26" t="s">
        <v>37</v>
      </c>
      <c r="F33" s="98">
        <f>ROUND((SUM(BE124:BE145)),  2)</f>
        <v>0</v>
      </c>
      <c r="G33" s="31"/>
      <c r="H33" s="31"/>
      <c r="I33" s="99">
        <v>0.21</v>
      </c>
      <c r="J33" s="98">
        <f>ROUND(((SUM(BE124:BE145))*I33),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x14ac:dyDescent="0.2">
      <c r="A34" s="31"/>
      <c r="B34" s="32"/>
      <c r="C34" s="31"/>
      <c r="D34" s="31"/>
      <c r="E34" s="26" t="s">
        <v>38</v>
      </c>
      <c r="F34" s="98">
        <f>ROUND((SUM(BF124:BF145)),  2)</f>
        <v>0</v>
      </c>
      <c r="G34" s="31"/>
      <c r="H34" s="31"/>
      <c r="I34" s="99">
        <v>0.15</v>
      </c>
      <c r="J34" s="98">
        <f>ROUND(((SUM(BF124:BF145))*I34),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 x14ac:dyDescent="0.2">
      <c r="A35" s="31"/>
      <c r="B35" s="32"/>
      <c r="C35" s="31"/>
      <c r="D35" s="31"/>
      <c r="E35" s="26" t="s">
        <v>39</v>
      </c>
      <c r="F35" s="98">
        <f>ROUND((SUM(BG124:BG145)),  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 x14ac:dyDescent="0.2">
      <c r="A36" s="31"/>
      <c r="B36" s="32"/>
      <c r="C36" s="31"/>
      <c r="D36" s="31"/>
      <c r="E36" s="26" t="s">
        <v>40</v>
      </c>
      <c r="F36" s="98">
        <f>ROUND((SUM(BH124:BH145)),  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 x14ac:dyDescent="0.2">
      <c r="A37" s="31"/>
      <c r="B37" s="32"/>
      <c r="C37" s="31"/>
      <c r="D37" s="31"/>
      <c r="E37" s="26" t="s">
        <v>41</v>
      </c>
      <c r="F37" s="98">
        <f>ROUND((SUM(BI124:BI145)),  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x14ac:dyDescent="0.2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x14ac:dyDescent="0.2">
      <c r="A39" s="31"/>
      <c r="B39" s="32"/>
      <c r="C39" s="100"/>
      <c r="D39" s="101" t="s">
        <v>42</v>
      </c>
      <c r="E39" s="59"/>
      <c r="F39" s="59"/>
      <c r="G39" s="102" t="s">
        <v>43</v>
      </c>
      <c r="H39" s="103" t="s">
        <v>44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 x14ac:dyDescent="0.2">
      <c r="B41" s="19"/>
      <c r="L41" s="19"/>
    </row>
    <row r="42" spans="1:31" s="1" customFormat="1" ht="14.45" customHeight="1" x14ac:dyDescent="0.2">
      <c r="B42" s="19"/>
      <c r="L42" s="19"/>
    </row>
    <row r="43" spans="1:31" s="1" customFormat="1" ht="14.45" customHeight="1" x14ac:dyDescent="0.2">
      <c r="B43" s="19"/>
      <c r="L43" s="19"/>
    </row>
    <row r="44" spans="1:31" s="1" customFormat="1" ht="14.45" customHeight="1" x14ac:dyDescent="0.2">
      <c r="B44" s="19"/>
      <c r="L44" s="19"/>
    </row>
    <row r="45" spans="1:31" s="1" customFormat="1" ht="14.45" customHeight="1" x14ac:dyDescent="0.2">
      <c r="B45" s="19"/>
      <c r="L45" s="19"/>
    </row>
    <row r="46" spans="1:31" s="1" customFormat="1" ht="14.45" customHeight="1" x14ac:dyDescent="0.2">
      <c r="B46" s="19"/>
      <c r="L46" s="19"/>
    </row>
    <row r="47" spans="1:31" s="1" customFormat="1" ht="14.45" customHeight="1" x14ac:dyDescent="0.2">
      <c r="B47" s="19"/>
      <c r="L47" s="19"/>
    </row>
    <row r="48" spans="1:31" s="1" customFormat="1" ht="14.45" customHeight="1" x14ac:dyDescent="0.2">
      <c r="B48" s="19"/>
      <c r="L48" s="19"/>
    </row>
    <row r="49" spans="1:31" s="1" customFormat="1" ht="14.45" customHeight="1" x14ac:dyDescent="0.2">
      <c r="B49" s="19"/>
      <c r="L49" s="19"/>
    </row>
    <row r="50" spans="1:31" s="2" customFormat="1" ht="14.45" customHeight="1" x14ac:dyDescent="0.2">
      <c r="B50" s="41"/>
      <c r="D50" s="42" t="s">
        <v>45</v>
      </c>
      <c r="E50" s="43"/>
      <c r="F50" s="43"/>
      <c r="G50" s="42" t="s">
        <v>46</v>
      </c>
      <c r="H50" s="43"/>
      <c r="I50" s="43"/>
      <c r="J50" s="43"/>
      <c r="K50" s="43"/>
      <c r="L50" s="41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2.75" x14ac:dyDescent="0.2">
      <c r="A61" s="31"/>
      <c r="B61" s="32"/>
      <c r="C61" s="31"/>
      <c r="D61" s="44" t="s">
        <v>47</v>
      </c>
      <c r="E61" s="34"/>
      <c r="F61" s="106" t="s">
        <v>48</v>
      </c>
      <c r="G61" s="44" t="s">
        <v>47</v>
      </c>
      <c r="H61" s="34"/>
      <c r="I61" s="34"/>
      <c r="J61" s="107" t="s">
        <v>48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2.75" x14ac:dyDescent="0.2">
      <c r="A65" s="31"/>
      <c r="B65" s="32"/>
      <c r="C65" s="31"/>
      <c r="D65" s="42" t="s">
        <v>49</v>
      </c>
      <c r="E65" s="45"/>
      <c r="F65" s="45"/>
      <c r="G65" s="42" t="s">
        <v>50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2.75" x14ac:dyDescent="0.2">
      <c r="A76" s="31"/>
      <c r="B76" s="32"/>
      <c r="C76" s="31"/>
      <c r="D76" s="44" t="s">
        <v>47</v>
      </c>
      <c r="E76" s="34"/>
      <c r="F76" s="106" t="s">
        <v>48</v>
      </c>
      <c r="G76" s="44" t="s">
        <v>47</v>
      </c>
      <c r="H76" s="34"/>
      <c r="I76" s="34"/>
      <c r="J76" s="107" t="s">
        <v>48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x14ac:dyDescent="0.2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 x14ac:dyDescent="0.2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 x14ac:dyDescent="0.2">
      <c r="A82" s="31"/>
      <c r="B82" s="32"/>
      <c r="C82" s="20" t="s">
        <v>89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 x14ac:dyDescent="0.2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 x14ac:dyDescent="0.2">
      <c r="A85" s="31"/>
      <c r="B85" s="32"/>
      <c r="C85" s="31"/>
      <c r="D85" s="31"/>
      <c r="E85" s="236" t="str">
        <f>E7</f>
        <v>Vodovodní přípojka - SZŠ Pardubice</v>
      </c>
      <c r="F85" s="237"/>
      <c r="G85" s="237"/>
      <c r="H85" s="237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 x14ac:dyDescent="0.2">
      <c r="A86" s="31"/>
      <c r="B86" s="32"/>
      <c r="C86" s="26" t="s">
        <v>87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 x14ac:dyDescent="0.2">
      <c r="A87" s="31"/>
      <c r="B87" s="32"/>
      <c r="C87" s="31"/>
      <c r="D87" s="31"/>
      <c r="E87" s="213" t="str">
        <f>E9</f>
        <v>VON - Vedlejší a ostatní náklady</v>
      </c>
      <c r="F87" s="235"/>
      <c r="G87" s="235"/>
      <c r="H87" s="235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 x14ac:dyDescent="0.2">
      <c r="A89" s="31"/>
      <c r="B89" s="32"/>
      <c r="C89" s="26" t="s">
        <v>19</v>
      </c>
      <c r="D89" s="31"/>
      <c r="E89" s="31"/>
      <c r="F89" s="24" t="str">
        <f>F12</f>
        <v>Vodovodní přípojka- SZŠ Pardubice</v>
      </c>
      <c r="G89" s="31"/>
      <c r="H89" s="31"/>
      <c r="I89" s="26" t="s">
        <v>21</v>
      </c>
      <c r="J89" s="54" t="str">
        <f>IF(J12="","",J12)</f>
        <v>25. 3. 2021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 x14ac:dyDescent="0.2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 x14ac:dyDescent="0.2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28</v>
      </c>
      <c r="J91" s="29" t="str">
        <f>E21</f>
        <v>MULTIAQUA 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 x14ac:dyDescent="0.2">
      <c r="A92" s="31"/>
      <c r="B92" s="32"/>
      <c r="C92" s="26" t="s">
        <v>26</v>
      </c>
      <c r="D92" s="31"/>
      <c r="E92" s="31"/>
      <c r="F92" s="24" t="str">
        <f>IF(E18="","",E18)</f>
        <v>Dle výběrového řízení</v>
      </c>
      <c r="G92" s="31"/>
      <c r="H92" s="31"/>
      <c r="I92" s="26" t="s">
        <v>30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 x14ac:dyDescent="0.2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 x14ac:dyDescent="0.2">
      <c r="A94" s="31"/>
      <c r="B94" s="32"/>
      <c r="C94" s="108" t="s">
        <v>90</v>
      </c>
      <c r="D94" s="100"/>
      <c r="E94" s="100"/>
      <c r="F94" s="100"/>
      <c r="G94" s="100"/>
      <c r="H94" s="100"/>
      <c r="I94" s="100"/>
      <c r="J94" s="109" t="s">
        <v>91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 x14ac:dyDescent="0.2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x14ac:dyDescent="0.2">
      <c r="A96" s="31"/>
      <c r="B96" s="32"/>
      <c r="C96" s="110" t="s">
        <v>92</v>
      </c>
      <c r="D96" s="31"/>
      <c r="E96" s="31"/>
      <c r="F96" s="31"/>
      <c r="G96" s="31"/>
      <c r="H96" s="31"/>
      <c r="I96" s="31"/>
      <c r="J96" s="70">
        <f>J124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93</v>
      </c>
    </row>
    <row r="97" spans="1:31" s="9" customFormat="1" ht="24.95" customHeight="1" x14ac:dyDescent="0.2">
      <c r="B97" s="111"/>
      <c r="D97" s="112" t="s">
        <v>567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1:31" s="10" customFormat="1" ht="19.899999999999999" customHeight="1" x14ac:dyDescent="0.2">
      <c r="B98" s="115"/>
      <c r="D98" s="116" t="s">
        <v>568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1:31" s="9" customFormat="1" ht="24.95" customHeight="1" x14ac:dyDescent="0.2">
      <c r="B99" s="111"/>
      <c r="D99" s="112" t="s">
        <v>569</v>
      </c>
      <c r="E99" s="113"/>
      <c r="F99" s="113"/>
      <c r="G99" s="113"/>
      <c r="H99" s="113"/>
      <c r="I99" s="113"/>
      <c r="J99" s="114">
        <f>J130</f>
        <v>0</v>
      </c>
      <c r="L99" s="111"/>
    </row>
    <row r="100" spans="1:31" s="10" customFormat="1" ht="19.899999999999999" customHeight="1" x14ac:dyDescent="0.2">
      <c r="B100" s="115"/>
      <c r="D100" s="116" t="s">
        <v>568</v>
      </c>
      <c r="E100" s="117"/>
      <c r="F100" s="117"/>
      <c r="G100" s="117"/>
      <c r="H100" s="117"/>
      <c r="I100" s="117"/>
      <c r="J100" s="118">
        <f>J131</f>
        <v>0</v>
      </c>
      <c r="L100" s="115"/>
    </row>
    <row r="101" spans="1:31" s="9" customFormat="1" ht="24.95" customHeight="1" x14ac:dyDescent="0.2">
      <c r="B101" s="111"/>
      <c r="D101" s="112" t="s">
        <v>570</v>
      </c>
      <c r="E101" s="113"/>
      <c r="F101" s="113"/>
      <c r="G101" s="113"/>
      <c r="H101" s="113"/>
      <c r="I101" s="113"/>
      <c r="J101" s="114">
        <f>J134</f>
        <v>0</v>
      </c>
      <c r="L101" s="111"/>
    </row>
    <row r="102" spans="1:31" s="10" customFormat="1" ht="19.899999999999999" customHeight="1" x14ac:dyDescent="0.2">
      <c r="B102" s="115"/>
      <c r="D102" s="116" t="s">
        <v>568</v>
      </c>
      <c r="E102" s="117"/>
      <c r="F102" s="117"/>
      <c r="G102" s="117"/>
      <c r="H102" s="117"/>
      <c r="I102" s="117"/>
      <c r="J102" s="118">
        <f>J135</f>
        <v>0</v>
      </c>
      <c r="L102" s="115"/>
    </row>
    <row r="103" spans="1:31" s="9" customFormat="1" ht="24.95" customHeight="1" x14ac:dyDescent="0.2">
      <c r="B103" s="111"/>
      <c r="D103" s="112" t="s">
        <v>571</v>
      </c>
      <c r="E103" s="113"/>
      <c r="F103" s="113"/>
      <c r="G103" s="113"/>
      <c r="H103" s="113"/>
      <c r="I103" s="113"/>
      <c r="J103" s="114">
        <f>J140</f>
        <v>0</v>
      </c>
      <c r="L103" s="111"/>
    </row>
    <row r="104" spans="1:31" s="10" customFormat="1" ht="19.899999999999999" customHeight="1" x14ac:dyDescent="0.2">
      <c r="B104" s="115"/>
      <c r="D104" s="116" t="s">
        <v>568</v>
      </c>
      <c r="E104" s="117"/>
      <c r="F104" s="117"/>
      <c r="G104" s="117"/>
      <c r="H104" s="117"/>
      <c r="I104" s="117"/>
      <c r="J104" s="118">
        <f>J141</f>
        <v>0</v>
      </c>
      <c r="L104" s="115"/>
    </row>
    <row r="105" spans="1:31" s="2" customFormat="1" ht="21.75" customHeight="1" x14ac:dyDescent="0.2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 x14ac:dyDescent="0.2">
      <c r="A106" s="31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 x14ac:dyDescent="0.2">
      <c r="A110" s="31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 x14ac:dyDescent="0.2">
      <c r="A111" s="31"/>
      <c r="B111" s="32"/>
      <c r="C111" s="20" t="s">
        <v>102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 x14ac:dyDescent="0.2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 x14ac:dyDescent="0.2">
      <c r="A113" s="31"/>
      <c r="B113" s="32"/>
      <c r="C113" s="26" t="s">
        <v>15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 x14ac:dyDescent="0.2">
      <c r="A114" s="31"/>
      <c r="B114" s="32"/>
      <c r="C114" s="31"/>
      <c r="D114" s="31"/>
      <c r="E114" s="236" t="str">
        <f>E7</f>
        <v>Vodovodní přípojka - SZŠ Pardubice</v>
      </c>
      <c r="F114" s="237"/>
      <c r="G114" s="237"/>
      <c r="H114" s="237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 x14ac:dyDescent="0.2">
      <c r="A115" s="31"/>
      <c r="B115" s="32"/>
      <c r="C115" s="26" t="s">
        <v>87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 x14ac:dyDescent="0.2">
      <c r="A116" s="31"/>
      <c r="B116" s="32"/>
      <c r="C116" s="31"/>
      <c r="D116" s="31"/>
      <c r="E116" s="213" t="str">
        <f>E9</f>
        <v>VON - Vedlejší a ostatní náklady</v>
      </c>
      <c r="F116" s="235"/>
      <c r="G116" s="235"/>
      <c r="H116" s="235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 x14ac:dyDescent="0.2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 x14ac:dyDescent="0.2">
      <c r="A118" s="31"/>
      <c r="B118" s="32"/>
      <c r="C118" s="26" t="s">
        <v>19</v>
      </c>
      <c r="D118" s="31"/>
      <c r="E118" s="31"/>
      <c r="F118" s="24" t="str">
        <f>F12</f>
        <v>Vodovodní přípojka- SZŠ Pardubice</v>
      </c>
      <c r="G118" s="31"/>
      <c r="H118" s="31"/>
      <c r="I118" s="26" t="s">
        <v>21</v>
      </c>
      <c r="J118" s="54" t="str">
        <f>IF(J12="","",J12)</f>
        <v>25. 3. 2021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5" customHeight="1" x14ac:dyDescent="0.2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 x14ac:dyDescent="0.2">
      <c r="A120" s="31"/>
      <c r="B120" s="32"/>
      <c r="C120" s="26" t="s">
        <v>23</v>
      </c>
      <c r="D120" s="31"/>
      <c r="E120" s="31"/>
      <c r="F120" s="24" t="str">
        <f>E15</f>
        <v xml:space="preserve"> </v>
      </c>
      <c r="G120" s="31"/>
      <c r="H120" s="31"/>
      <c r="I120" s="26" t="s">
        <v>28</v>
      </c>
      <c r="J120" s="29" t="str">
        <f>E21</f>
        <v>MULTIAQUA  s.r.o.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 x14ac:dyDescent="0.2">
      <c r="A121" s="31"/>
      <c r="B121" s="32"/>
      <c r="C121" s="26" t="s">
        <v>26</v>
      </c>
      <c r="D121" s="31"/>
      <c r="E121" s="31"/>
      <c r="F121" s="24" t="str">
        <f>IF(E18="","",E18)</f>
        <v>Dle výběrového řízení</v>
      </c>
      <c r="G121" s="31"/>
      <c r="H121" s="31"/>
      <c r="I121" s="26" t="s">
        <v>30</v>
      </c>
      <c r="J121" s="29" t="str">
        <f>E24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 x14ac:dyDescent="0.2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 x14ac:dyDescent="0.2">
      <c r="A123" s="119"/>
      <c r="B123" s="120"/>
      <c r="C123" s="121" t="s">
        <v>103</v>
      </c>
      <c r="D123" s="122" t="s">
        <v>57</v>
      </c>
      <c r="E123" s="122" t="s">
        <v>53</v>
      </c>
      <c r="F123" s="122" t="s">
        <v>54</v>
      </c>
      <c r="G123" s="122" t="s">
        <v>104</v>
      </c>
      <c r="H123" s="122" t="s">
        <v>105</v>
      </c>
      <c r="I123" s="122" t="s">
        <v>106</v>
      </c>
      <c r="J123" s="123" t="s">
        <v>91</v>
      </c>
      <c r="K123" s="124" t="s">
        <v>107</v>
      </c>
      <c r="L123" s="125"/>
      <c r="M123" s="61" t="s">
        <v>1</v>
      </c>
      <c r="N123" s="62" t="s">
        <v>36</v>
      </c>
      <c r="O123" s="62" t="s">
        <v>108</v>
      </c>
      <c r="P123" s="62" t="s">
        <v>109</v>
      </c>
      <c r="Q123" s="62" t="s">
        <v>110</v>
      </c>
      <c r="R123" s="62" t="s">
        <v>111</v>
      </c>
      <c r="S123" s="62" t="s">
        <v>112</v>
      </c>
      <c r="T123" s="63" t="s">
        <v>113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5" s="2" customFormat="1" ht="22.9" customHeight="1" x14ac:dyDescent="0.25">
      <c r="A124" s="31"/>
      <c r="B124" s="32"/>
      <c r="C124" s="68" t="s">
        <v>114</v>
      </c>
      <c r="D124" s="31"/>
      <c r="E124" s="31"/>
      <c r="F124" s="31"/>
      <c r="G124" s="31"/>
      <c r="H124" s="31"/>
      <c r="I124" s="31"/>
      <c r="J124" s="126">
        <f>BK124</f>
        <v>0</v>
      </c>
      <c r="K124" s="31"/>
      <c r="L124" s="32"/>
      <c r="M124" s="64"/>
      <c r="N124" s="55"/>
      <c r="O124" s="65"/>
      <c r="P124" s="127">
        <f>P125+P130+P134+P140</f>
        <v>0</v>
      </c>
      <c r="Q124" s="65"/>
      <c r="R124" s="127">
        <f>R125+R130+R134+R140</f>
        <v>0</v>
      </c>
      <c r="S124" s="65"/>
      <c r="T124" s="128">
        <f>T125+T130+T134+T140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71</v>
      </c>
      <c r="AU124" s="16" t="s">
        <v>93</v>
      </c>
      <c r="BK124" s="129">
        <f>BK125+BK130+BK134+BK140</f>
        <v>0</v>
      </c>
    </row>
    <row r="125" spans="1:65" s="12" customFormat="1" ht="25.9" customHeight="1" x14ac:dyDescent="0.2">
      <c r="B125" s="130"/>
      <c r="D125" s="131" t="s">
        <v>71</v>
      </c>
      <c r="E125" s="132" t="s">
        <v>572</v>
      </c>
      <c r="F125" s="132" t="s">
        <v>573</v>
      </c>
      <c r="I125" s="133"/>
      <c r="J125" s="134">
        <f>BK125</f>
        <v>0</v>
      </c>
      <c r="L125" s="130"/>
      <c r="M125" s="135"/>
      <c r="N125" s="136"/>
      <c r="O125" s="136"/>
      <c r="P125" s="137">
        <f>P126</f>
        <v>0</v>
      </c>
      <c r="Q125" s="136"/>
      <c r="R125" s="137">
        <f>R126</f>
        <v>0</v>
      </c>
      <c r="S125" s="136"/>
      <c r="T125" s="138">
        <f>T126</f>
        <v>0</v>
      </c>
      <c r="AR125" s="131" t="s">
        <v>80</v>
      </c>
      <c r="AT125" s="139" t="s">
        <v>71</v>
      </c>
      <c r="AU125" s="139" t="s">
        <v>72</v>
      </c>
      <c r="AY125" s="131" t="s">
        <v>117</v>
      </c>
      <c r="BK125" s="140">
        <f>BK126</f>
        <v>0</v>
      </c>
    </row>
    <row r="126" spans="1:65" s="12" customFormat="1" ht="22.9" customHeight="1" x14ac:dyDescent="0.2">
      <c r="B126" s="130"/>
      <c r="D126" s="131" t="s">
        <v>71</v>
      </c>
      <c r="E126" s="141" t="s">
        <v>574</v>
      </c>
      <c r="F126" s="141" t="s">
        <v>575</v>
      </c>
      <c r="I126" s="133"/>
      <c r="J126" s="142">
        <f>BK126</f>
        <v>0</v>
      </c>
      <c r="L126" s="130"/>
      <c r="M126" s="135"/>
      <c r="N126" s="136"/>
      <c r="O126" s="136"/>
      <c r="P126" s="137">
        <f>SUM(P127:P129)</f>
        <v>0</v>
      </c>
      <c r="Q126" s="136"/>
      <c r="R126" s="137">
        <f>SUM(R127:R129)</f>
        <v>0</v>
      </c>
      <c r="S126" s="136"/>
      <c r="T126" s="138">
        <f>SUM(T127:T129)</f>
        <v>0</v>
      </c>
      <c r="AR126" s="131" t="s">
        <v>80</v>
      </c>
      <c r="AT126" s="139" t="s">
        <v>71</v>
      </c>
      <c r="AU126" s="139" t="s">
        <v>80</v>
      </c>
      <c r="AY126" s="131" t="s">
        <v>117</v>
      </c>
      <c r="BK126" s="140">
        <f>SUM(BK127:BK129)</f>
        <v>0</v>
      </c>
    </row>
    <row r="127" spans="1:65" s="2" customFormat="1" ht="21.75" customHeight="1" x14ac:dyDescent="0.2">
      <c r="A127" s="31"/>
      <c r="B127" s="143"/>
      <c r="C127" s="144" t="s">
        <v>80</v>
      </c>
      <c r="D127" s="144" t="s">
        <v>119</v>
      </c>
      <c r="E127" s="145" t="s">
        <v>576</v>
      </c>
      <c r="F127" s="146" t="s">
        <v>577</v>
      </c>
      <c r="G127" s="147" t="s">
        <v>578</v>
      </c>
      <c r="H127" s="148">
        <v>1</v>
      </c>
      <c r="I127" s="149"/>
      <c r="J127" s="150">
        <f>ROUND(I127*H127,2)</f>
        <v>0</v>
      </c>
      <c r="K127" s="151"/>
      <c r="L127" s="32"/>
      <c r="M127" s="152" t="s">
        <v>1</v>
      </c>
      <c r="N127" s="153" t="s">
        <v>37</v>
      </c>
      <c r="O127" s="57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123</v>
      </c>
      <c r="AT127" s="156" t="s">
        <v>119</v>
      </c>
      <c r="AU127" s="156" t="s">
        <v>82</v>
      </c>
      <c r="AY127" s="16" t="s">
        <v>117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80</v>
      </c>
      <c r="BK127" s="157">
        <f>ROUND(I127*H127,2)</f>
        <v>0</v>
      </c>
      <c r="BL127" s="16" t="s">
        <v>123</v>
      </c>
      <c r="BM127" s="156" t="s">
        <v>82</v>
      </c>
    </row>
    <row r="128" spans="1:65" s="2" customFormat="1" ht="16.5" customHeight="1" x14ac:dyDescent="0.2">
      <c r="A128" s="31"/>
      <c r="B128" s="143"/>
      <c r="C128" s="144" t="s">
        <v>82</v>
      </c>
      <c r="D128" s="144" t="s">
        <v>119</v>
      </c>
      <c r="E128" s="145" t="s">
        <v>579</v>
      </c>
      <c r="F128" s="146" t="s">
        <v>580</v>
      </c>
      <c r="G128" s="147" t="s">
        <v>578</v>
      </c>
      <c r="H128" s="148">
        <v>1</v>
      </c>
      <c r="I128" s="149"/>
      <c r="J128" s="150">
        <f>ROUND(I128*H128,2)</f>
        <v>0</v>
      </c>
      <c r="K128" s="151"/>
      <c r="L128" s="32"/>
      <c r="M128" s="152" t="s">
        <v>1</v>
      </c>
      <c r="N128" s="153" t="s">
        <v>37</v>
      </c>
      <c r="O128" s="57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123</v>
      </c>
      <c r="AT128" s="156" t="s">
        <v>119</v>
      </c>
      <c r="AU128" s="156" t="s">
        <v>82</v>
      </c>
      <c r="AY128" s="16" t="s">
        <v>117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80</v>
      </c>
      <c r="BK128" s="157">
        <f>ROUND(I128*H128,2)</f>
        <v>0</v>
      </c>
      <c r="BL128" s="16" t="s">
        <v>123</v>
      </c>
      <c r="BM128" s="156" t="s">
        <v>123</v>
      </c>
    </row>
    <row r="129" spans="1:65" s="2" customFormat="1" ht="16.5" customHeight="1" x14ac:dyDescent="0.2">
      <c r="A129" s="31"/>
      <c r="B129" s="143"/>
      <c r="C129" s="144" t="s">
        <v>131</v>
      </c>
      <c r="D129" s="144" t="s">
        <v>119</v>
      </c>
      <c r="E129" s="145" t="s">
        <v>581</v>
      </c>
      <c r="F129" s="146" t="s">
        <v>582</v>
      </c>
      <c r="G129" s="147" t="s">
        <v>578</v>
      </c>
      <c r="H129" s="148">
        <v>1</v>
      </c>
      <c r="I129" s="149"/>
      <c r="J129" s="150">
        <f>ROUND(I129*H129,2)</f>
        <v>0</v>
      </c>
      <c r="K129" s="151"/>
      <c r="L129" s="32"/>
      <c r="M129" s="152" t="s">
        <v>1</v>
      </c>
      <c r="N129" s="153" t="s">
        <v>37</v>
      </c>
      <c r="O129" s="57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6" t="s">
        <v>123</v>
      </c>
      <c r="AT129" s="156" t="s">
        <v>119</v>
      </c>
      <c r="AU129" s="156" t="s">
        <v>82</v>
      </c>
      <c r="AY129" s="16" t="s">
        <v>117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6" t="s">
        <v>80</v>
      </c>
      <c r="BK129" s="157">
        <f>ROUND(I129*H129,2)</f>
        <v>0</v>
      </c>
      <c r="BL129" s="16" t="s">
        <v>123</v>
      </c>
      <c r="BM129" s="156" t="s">
        <v>143</v>
      </c>
    </row>
    <row r="130" spans="1:65" s="12" customFormat="1" ht="25.9" customHeight="1" x14ac:dyDescent="0.2">
      <c r="B130" s="130"/>
      <c r="D130" s="131" t="s">
        <v>71</v>
      </c>
      <c r="E130" s="132" t="s">
        <v>583</v>
      </c>
      <c r="F130" s="132" t="s">
        <v>584</v>
      </c>
      <c r="I130" s="133"/>
      <c r="J130" s="134">
        <f>BK130</f>
        <v>0</v>
      </c>
      <c r="L130" s="130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R130" s="131" t="s">
        <v>80</v>
      </c>
      <c r="AT130" s="139" t="s">
        <v>71</v>
      </c>
      <c r="AU130" s="139" t="s">
        <v>72</v>
      </c>
      <c r="AY130" s="131" t="s">
        <v>117</v>
      </c>
      <c r="BK130" s="140">
        <f>BK131</f>
        <v>0</v>
      </c>
    </row>
    <row r="131" spans="1:65" s="12" customFormat="1" ht="22.9" customHeight="1" x14ac:dyDescent="0.2">
      <c r="B131" s="130"/>
      <c r="D131" s="131" t="s">
        <v>71</v>
      </c>
      <c r="E131" s="141" t="s">
        <v>574</v>
      </c>
      <c r="F131" s="141" t="s">
        <v>575</v>
      </c>
      <c r="I131" s="133"/>
      <c r="J131" s="142">
        <f>BK131</f>
        <v>0</v>
      </c>
      <c r="L131" s="130"/>
      <c r="M131" s="135"/>
      <c r="N131" s="136"/>
      <c r="O131" s="136"/>
      <c r="P131" s="137">
        <f>SUM(P132:P133)</f>
        <v>0</v>
      </c>
      <c r="Q131" s="136"/>
      <c r="R131" s="137">
        <f>SUM(R132:R133)</f>
        <v>0</v>
      </c>
      <c r="S131" s="136"/>
      <c r="T131" s="138">
        <f>SUM(T132:T133)</f>
        <v>0</v>
      </c>
      <c r="AR131" s="131" t="s">
        <v>80</v>
      </c>
      <c r="AT131" s="139" t="s">
        <v>71</v>
      </c>
      <c r="AU131" s="139" t="s">
        <v>80</v>
      </c>
      <c r="AY131" s="131" t="s">
        <v>117</v>
      </c>
      <c r="BK131" s="140">
        <f>SUM(BK132:BK133)</f>
        <v>0</v>
      </c>
    </row>
    <row r="132" spans="1:65" s="2" customFormat="1" ht="16.5" customHeight="1" x14ac:dyDescent="0.2">
      <c r="A132" s="31"/>
      <c r="B132" s="143"/>
      <c r="C132" s="144" t="s">
        <v>123</v>
      </c>
      <c r="D132" s="144" t="s">
        <v>119</v>
      </c>
      <c r="E132" s="145" t="s">
        <v>585</v>
      </c>
      <c r="F132" s="146" t="s">
        <v>586</v>
      </c>
      <c r="G132" s="147" t="s">
        <v>578</v>
      </c>
      <c r="H132" s="148">
        <v>1</v>
      </c>
      <c r="I132" s="149"/>
      <c r="J132" s="150">
        <f>ROUND(I132*H132,2)</f>
        <v>0</v>
      </c>
      <c r="K132" s="151"/>
      <c r="L132" s="32"/>
      <c r="M132" s="152" t="s">
        <v>1</v>
      </c>
      <c r="N132" s="153" t="s">
        <v>37</v>
      </c>
      <c r="O132" s="57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123</v>
      </c>
      <c r="AT132" s="156" t="s">
        <v>119</v>
      </c>
      <c r="AU132" s="156" t="s">
        <v>82</v>
      </c>
      <c r="AY132" s="16" t="s">
        <v>117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6" t="s">
        <v>80</v>
      </c>
      <c r="BK132" s="157">
        <f>ROUND(I132*H132,2)</f>
        <v>0</v>
      </c>
      <c r="BL132" s="16" t="s">
        <v>123</v>
      </c>
      <c r="BM132" s="156" t="s">
        <v>153</v>
      </c>
    </row>
    <row r="133" spans="1:65" s="2" customFormat="1" ht="33" customHeight="1" x14ac:dyDescent="0.2">
      <c r="A133" s="31"/>
      <c r="B133" s="143"/>
      <c r="C133" s="144" t="s">
        <v>138</v>
      </c>
      <c r="D133" s="144" t="s">
        <v>119</v>
      </c>
      <c r="E133" s="145" t="s">
        <v>587</v>
      </c>
      <c r="F133" s="146" t="s">
        <v>588</v>
      </c>
      <c r="G133" s="147" t="s">
        <v>578</v>
      </c>
      <c r="H133" s="148">
        <v>1</v>
      </c>
      <c r="I133" s="149"/>
      <c r="J133" s="150">
        <f>ROUND(I133*H133,2)</f>
        <v>0</v>
      </c>
      <c r="K133" s="151"/>
      <c r="L133" s="32"/>
      <c r="M133" s="152" t="s">
        <v>1</v>
      </c>
      <c r="N133" s="153" t="s">
        <v>37</v>
      </c>
      <c r="O133" s="57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6" t="s">
        <v>123</v>
      </c>
      <c r="AT133" s="156" t="s">
        <v>119</v>
      </c>
      <c r="AU133" s="156" t="s">
        <v>82</v>
      </c>
      <c r="AY133" s="16" t="s">
        <v>117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6" t="s">
        <v>80</v>
      </c>
      <c r="BK133" s="157">
        <f>ROUND(I133*H133,2)</f>
        <v>0</v>
      </c>
      <c r="BL133" s="16" t="s">
        <v>123</v>
      </c>
      <c r="BM133" s="156" t="s">
        <v>163</v>
      </c>
    </row>
    <row r="134" spans="1:65" s="12" customFormat="1" ht="25.9" customHeight="1" x14ac:dyDescent="0.2">
      <c r="B134" s="130"/>
      <c r="D134" s="131" t="s">
        <v>71</v>
      </c>
      <c r="E134" s="132" t="s">
        <v>589</v>
      </c>
      <c r="F134" s="132" t="s">
        <v>590</v>
      </c>
      <c r="I134" s="133"/>
      <c r="J134" s="134">
        <f>BK134</f>
        <v>0</v>
      </c>
      <c r="L134" s="130"/>
      <c r="M134" s="135"/>
      <c r="N134" s="136"/>
      <c r="O134" s="136"/>
      <c r="P134" s="137">
        <f>P135</f>
        <v>0</v>
      </c>
      <c r="Q134" s="136"/>
      <c r="R134" s="137">
        <f>R135</f>
        <v>0</v>
      </c>
      <c r="S134" s="136"/>
      <c r="T134" s="138">
        <f>T135</f>
        <v>0</v>
      </c>
      <c r="AR134" s="131" t="s">
        <v>80</v>
      </c>
      <c r="AT134" s="139" t="s">
        <v>71</v>
      </c>
      <c r="AU134" s="139" t="s">
        <v>72</v>
      </c>
      <c r="AY134" s="131" t="s">
        <v>117</v>
      </c>
      <c r="BK134" s="140">
        <f>BK135</f>
        <v>0</v>
      </c>
    </row>
    <row r="135" spans="1:65" s="12" customFormat="1" ht="22.9" customHeight="1" x14ac:dyDescent="0.2">
      <c r="B135" s="130"/>
      <c r="D135" s="131" t="s">
        <v>71</v>
      </c>
      <c r="E135" s="141" t="s">
        <v>574</v>
      </c>
      <c r="F135" s="141" t="s">
        <v>575</v>
      </c>
      <c r="I135" s="133"/>
      <c r="J135" s="142">
        <f>BK135</f>
        <v>0</v>
      </c>
      <c r="L135" s="130"/>
      <c r="M135" s="135"/>
      <c r="N135" s="136"/>
      <c r="O135" s="136"/>
      <c r="P135" s="137">
        <f>SUM(P136:P139)</f>
        <v>0</v>
      </c>
      <c r="Q135" s="136"/>
      <c r="R135" s="137">
        <f>SUM(R136:R139)</f>
        <v>0</v>
      </c>
      <c r="S135" s="136"/>
      <c r="T135" s="138">
        <f>SUM(T136:T139)</f>
        <v>0</v>
      </c>
      <c r="AR135" s="131" t="s">
        <v>80</v>
      </c>
      <c r="AT135" s="139" t="s">
        <v>71</v>
      </c>
      <c r="AU135" s="139" t="s">
        <v>80</v>
      </c>
      <c r="AY135" s="131" t="s">
        <v>117</v>
      </c>
      <c r="BK135" s="140">
        <f>SUM(BK136:BK139)</f>
        <v>0</v>
      </c>
    </row>
    <row r="136" spans="1:65" s="2" customFormat="1" ht="33" customHeight="1" x14ac:dyDescent="0.2">
      <c r="A136" s="31"/>
      <c r="B136" s="143"/>
      <c r="C136" s="144" t="s">
        <v>143</v>
      </c>
      <c r="D136" s="144" t="s">
        <v>119</v>
      </c>
      <c r="E136" s="145" t="s">
        <v>591</v>
      </c>
      <c r="F136" s="146" t="s">
        <v>592</v>
      </c>
      <c r="G136" s="147" t="s">
        <v>578</v>
      </c>
      <c r="H136" s="148">
        <v>1</v>
      </c>
      <c r="I136" s="149"/>
      <c r="J136" s="150">
        <f>ROUND(I136*H136,2)</f>
        <v>0</v>
      </c>
      <c r="K136" s="151"/>
      <c r="L136" s="32"/>
      <c r="M136" s="152" t="s">
        <v>1</v>
      </c>
      <c r="N136" s="153" t="s">
        <v>37</v>
      </c>
      <c r="O136" s="57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123</v>
      </c>
      <c r="AT136" s="156" t="s">
        <v>119</v>
      </c>
      <c r="AU136" s="156" t="s">
        <v>82</v>
      </c>
      <c r="AY136" s="16" t="s">
        <v>117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80</v>
      </c>
      <c r="BK136" s="157">
        <f>ROUND(I136*H136,2)</f>
        <v>0</v>
      </c>
      <c r="BL136" s="16" t="s">
        <v>123</v>
      </c>
      <c r="BM136" s="156" t="s">
        <v>173</v>
      </c>
    </row>
    <row r="137" spans="1:65" s="2" customFormat="1" ht="44.25" customHeight="1" x14ac:dyDescent="0.2">
      <c r="A137" s="31"/>
      <c r="B137" s="143"/>
      <c r="C137" s="144" t="s">
        <v>147</v>
      </c>
      <c r="D137" s="144" t="s">
        <v>119</v>
      </c>
      <c r="E137" s="145" t="s">
        <v>593</v>
      </c>
      <c r="F137" s="146" t="s">
        <v>594</v>
      </c>
      <c r="G137" s="147" t="s">
        <v>578</v>
      </c>
      <c r="H137" s="148">
        <v>1</v>
      </c>
      <c r="I137" s="149"/>
      <c r="J137" s="150">
        <f>ROUND(I137*H137,2)</f>
        <v>0</v>
      </c>
      <c r="K137" s="151"/>
      <c r="L137" s="32"/>
      <c r="M137" s="152" t="s">
        <v>1</v>
      </c>
      <c r="N137" s="153" t="s">
        <v>37</v>
      </c>
      <c r="O137" s="57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6" t="s">
        <v>123</v>
      </c>
      <c r="AT137" s="156" t="s">
        <v>119</v>
      </c>
      <c r="AU137" s="156" t="s">
        <v>82</v>
      </c>
      <c r="AY137" s="16" t="s">
        <v>117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6" t="s">
        <v>80</v>
      </c>
      <c r="BK137" s="157">
        <f>ROUND(I137*H137,2)</f>
        <v>0</v>
      </c>
      <c r="BL137" s="16" t="s">
        <v>123</v>
      </c>
      <c r="BM137" s="156" t="s">
        <v>184</v>
      </c>
    </row>
    <row r="138" spans="1:65" s="2" customFormat="1" ht="44.25" customHeight="1" x14ac:dyDescent="0.2">
      <c r="A138" s="31"/>
      <c r="B138" s="143"/>
      <c r="C138" s="144" t="s">
        <v>153</v>
      </c>
      <c r="D138" s="144" t="s">
        <v>119</v>
      </c>
      <c r="E138" s="145" t="s">
        <v>595</v>
      </c>
      <c r="F138" s="146" t="s">
        <v>596</v>
      </c>
      <c r="G138" s="147" t="s">
        <v>578</v>
      </c>
      <c r="H138" s="148">
        <v>1</v>
      </c>
      <c r="I138" s="149"/>
      <c r="J138" s="150">
        <f>ROUND(I138*H138,2)</f>
        <v>0</v>
      </c>
      <c r="K138" s="151"/>
      <c r="L138" s="32"/>
      <c r="M138" s="152" t="s">
        <v>1</v>
      </c>
      <c r="N138" s="153" t="s">
        <v>37</v>
      </c>
      <c r="O138" s="57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6" t="s">
        <v>123</v>
      </c>
      <c r="AT138" s="156" t="s">
        <v>119</v>
      </c>
      <c r="AU138" s="156" t="s">
        <v>82</v>
      </c>
      <c r="AY138" s="16" t="s">
        <v>117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80</v>
      </c>
      <c r="BK138" s="157">
        <f>ROUND(I138*H138,2)</f>
        <v>0</v>
      </c>
      <c r="BL138" s="16" t="s">
        <v>123</v>
      </c>
      <c r="BM138" s="156" t="s">
        <v>172</v>
      </c>
    </row>
    <row r="139" spans="1:65" s="2" customFormat="1" ht="66.75" customHeight="1" x14ac:dyDescent="0.2">
      <c r="A139" s="31"/>
      <c r="B139" s="143"/>
      <c r="C139" s="144" t="s">
        <v>158</v>
      </c>
      <c r="D139" s="144" t="s">
        <v>119</v>
      </c>
      <c r="E139" s="145" t="s">
        <v>597</v>
      </c>
      <c r="F139" s="146" t="s">
        <v>598</v>
      </c>
      <c r="G139" s="147" t="s">
        <v>578</v>
      </c>
      <c r="H139" s="148">
        <v>1</v>
      </c>
      <c r="I139" s="149"/>
      <c r="J139" s="150">
        <f>ROUND(I139*H139,2)</f>
        <v>0</v>
      </c>
      <c r="K139" s="151"/>
      <c r="L139" s="32"/>
      <c r="M139" s="152" t="s">
        <v>1</v>
      </c>
      <c r="N139" s="153" t="s">
        <v>37</v>
      </c>
      <c r="O139" s="57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6" t="s">
        <v>123</v>
      </c>
      <c r="AT139" s="156" t="s">
        <v>119</v>
      </c>
      <c r="AU139" s="156" t="s">
        <v>82</v>
      </c>
      <c r="AY139" s="16" t="s">
        <v>117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6" t="s">
        <v>80</v>
      </c>
      <c r="BK139" s="157">
        <f>ROUND(I139*H139,2)</f>
        <v>0</v>
      </c>
      <c r="BL139" s="16" t="s">
        <v>123</v>
      </c>
      <c r="BM139" s="156" t="s">
        <v>201</v>
      </c>
    </row>
    <row r="140" spans="1:65" s="12" customFormat="1" ht="25.9" customHeight="1" x14ac:dyDescent="0.2">
      <c r="B140" s="130"/>
      <c r="D140" s="131" t="s">
        <v>71</v>
      </c>
      <c r="E140" s="132" t="s">
        <v>599</v>
      </c>
      <c r="F140" s="132" t="s">
        <v>600</v>
      </c>
      <c r="I140" s="133"/>
      <c r="J140" s="134">
        <f>BK140</f>
        <v>0</v>
      </c>
      <c r="L140" s="130"/>
      <c r="M140" s="135"/>
      <c r="N140" s="136"/>
      <c r="O140" s="136"/>
      <c r="P140" s="137">
        <f>P141</f>
        <v>0</v>
      </c>
      <c r="Q140" s="136"/>
      <c r="R140" s="137">
        <f>R141</f>
        <v>0</v>
      </c>
      <c r="S140" s="136"/>
      <c r="T140" s="138">
        <f>T141</f>
        <v>0</v>
      </c>
      <c r="AR140" s="131" t="s">
        <v>80</v>
      </c>
      <c r="AT140" s="139" t="s">
        <v>71</v>
      </c>
      <c r="AU140" s="139" t="s">
        <v>72</v>
      </c>
      <c r="AY140" s="131" t="s">
        <v>117</v>
      </c>
      <c r="BK140" s="140">
        <f>BK141</f>
        <v>0</v>
      </c>
    </row>
    <row r="141" spans="1:65" s="12" customFormat="1" ht="22.9" customHeight="1" x14ac:dyDescent="0.2">
      <c r="B141" s="130"/>
      <c r="D141" s="131" t="s">
        <v>71</v>
      </c>
      <c r="E141" s="141" t="s">
        <v>574</v>
      </c>
      <c r="F141" s="141" t="s">
        <v>575</v>
      </c>
      <c r="I141" s="133"/>
      <c r="J141" s="142">
        <f>BK141</f>
        <v>0</v>
      </c>
      <c r="L141" s="130"/>
      <c r="M141" s="135"/>
      <c r="N141" s="136"/>
      <c r="O141" s="136"/>
      <c r="P141" s="137">
        <f>SUM(P142:P145)</f>
        <v>0</v>
      </c>
      <c r="Q141" s="136"/>
      <c r="R141" s="137">
        <f>SUM(R142:R145)</f>
        <v>0</v>
      </c>
      <c r="S141" s="136"/>
      <c r="T141" s="138">
        <f>SUM(T142:T145)</f>
        <v>0</v>
      </c>
      <c r="AR141" s="131" t="s">
        <v>80</v>
      </c>
      <c r="AT141" s="139" t="s">
        <v>71</v>
      </c>
      <c r="AU141" s="139" t="s">
        <v>80</v>
      </c>
      <c r="AY141" s="131" t="s">
        <v>117</v>
      </c>
      <c r="BK141" s="140">
        <f>SUM(BK142:BK145)</f>
        <v>0</v>
      </c>
    </row>
    <row r="142" spans="1:65" s="2" customFormat="1" ht="21.75" customHeight="1" x14ac:dyDescent="0.2">
      <c r="A142" s="31"/>
      <c r="B142" s="143"/>
      <c r="C142" s="144" t="s">
        <v>163</v>
      </c>
      <c r="D142" s="144" t="s">
        <v>119</v>
      </c>
      <c r="E142" s="145" t="s">
        <v>601</v>
      </c>
      <c r="F142" s="146" t="s">
        <v>602</v>
      </c>
      <c r="G142" s="147" t="s">
        <v>578</v>
      </c>
      <c r="H142" s="148">
        <v>1</v>
      </c>
      <c r="I142" s="149"/>
      <c r="J142" s="150">
        <f>ROUND(I142*H142,2)</f>
        <v>0</v>
      </c>
      <c r="K142" s="151"/>
      <c r="L142" s="32"/>
      <c r="M142" s="152" t="s">
        <v>1</v>
      </c>
      <c r="N142" s="153" t="s">
        <v>37</v>
      </c>
      <c r="O142" s="57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6" t="s">
        <v>123</v>
      </c>
      <c r="AT142" s="156" t="s">
        <v>119</v>
      </c>
      <c r="AU142" s="156" t="s">
        <v>82</v>
      </c>
      <c r="AY142" s="16" t="s">
        <v>117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6" t="s">
        <v>80</v>
      </c>
      <c r="BK142" s="157">
        <f>ROUND(I142*H142,2)</f>
        <v>0</v>
      </c>
      <c r="BL142" s="16" t="s">
        <v>123</v>
      </c>
      <c r="BM142" s="156" t="s">
        <v>210</v>
      </c>
    </row>
    <row r="143" spans="1:65" s="2" customFormat="1" ht="21.75" customHeight="1" x14ac:dyDescent="0.2">
      <c r="A143" s="31"/>
      <c r="B143" s="143"/>
      <c r="C143" s="144" t="s">
        <v>168</v>
      </c>
      <c r="D143" s="144" t="s">
        <v>119</v>
      </c>
      <c r="E143" s="145" t="s">
        <v>603</v>
      </c>
      <c r="F143" s="146" t="s">
        <v>604</v>
      </c>
      <c r="G143" s="147" t="s">
        <v>578</v>
      </c>
      <c r="H143" s="148">
        <v>1</v>
      </c>
      <c r="I143" s="149"/>
      <c r="J143" s="150">
        <f>ROUND(I143*H143,2)</f>
        <v>0</v>
      </c>
      <c r="K143" s="151"/>
      <c r="L143" s="32"/>
      <c r="M143" s="152" t="s">
        <v>1</v>
      </c>
      <c r="N143" s="153" t="s">
        <v>37</v>
      </c>
      <c r="O143" s="57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6" t="s">
        <v>123</v>
      </c>
      <c r="AT143" s="156" t="s">
        <v>119</v>
      </c>
      <c r="AU143" s="156" t="s">
        <v>82</v>
      </c>
      <c r="AY143" s="16" t="s">
        <v>117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6" t="s">
        <v>80</v>
      </c>
      <c r="BK143" s="157">
        <f>ROUND(I143*H143,2)</f>
        <v>0</v>
      </c>
      <c r="BL143" s="16" t="s">
        <v>123</v>
      </c>
      <c r="BM143" s="156" t="s">
        <v>218</v>
      </c>
    </row>
    <row r="144" spans="1:65" s="2" customFormat="1" ht="21.75" customHeight="1" x14ac:dyDescent="0.2">
      <c r="A144" s="31"/>
      <c r="B144" s="143"/>
      <c r="C144" s="144" t="s">
        <v>173</v>
      </c>
      <c r="D144" s="144" t="s">
        <v>119</v>
      </c>
      <c r="E144" s="145" t="s">
        <v>605</v>
      </c>
      <c r="F144" s="146" t="s">
        <v>606</v>
      </c>
      <c r="G144" s="147" t="s">
        <v>578</v>
      </c>
      <c r="H144" s="148">
        <v>1</v>
      </c>
      <c r="I144" s="149"/>
      <c r="J144" s="150">
        <f>ROUND(I144*H144,2)</f>
        <v>0</v>
      </c>
      <c r="K144" s="151"/>
      <c r="L144" s="32"/>
      <c r="M144" s="152" t="s">
        <v>1</v>
      </c>
      <c r="N144" s="153" t="s">
        <v>37</v>
      </c>
      <c r="O144" s="57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6" t="s">
        <v>123</v>
      </c>
      <c r="AT144" s="156" t="s">
        <v>119</v>
      </c>
      <c r="AU144" s="156" t="s">
        <v>82</v>
      </c>
      <c r="AY144" s="16" t="s">
        <v>117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6" t="s">
        <v>80</v>
      </c>
      <c r="BK144" s="157">
        <f>ROUND(I144*H144,2)</f>
        <v>0</v>
      </c>
      <c r="BL144" s="16" t="s">
        <v>123</v>
      </c>
      <c r="BM144" s="156" t="s">
        <v>229</v>
      </c>
    </row>
    <row r="145" spans="1:65" s="2" customFormat="1" ht="44.25" customHeight="1" x14ac:dyDescent="0.2">
      <c r="A145" s="31"/>
      <c r="B145" s="143"/>
      <c r="C145" s="144" t="s">
        <v>179</v>
      </c>
      <c r="D145" s="144" t="s">
        <v>119</v>
      </c>
      <c r="E145" s="145" t="s">
        <v>607</v>
      </c>
      <c r="F145" s="146" t="s">
        <v>608</v>
      </c>
      <c r="G145" s="147" t="s">
        <v>578</v>
      </c>
      <c r="H145" s="148">
        <v>1</v>
      </c>
      <c r="I145" s="149"/>
      <c r="J145" s="150">
        <f>ROUND(I145*H145,2)</f>
        <v>0</v>
      </c>
      <c r="K145" s="151"/>
      <c r="L145" s="32"/>
      <c r="M145" s="186" t="s">
        <v>1</v>
      </c>
      <c r="N145" s="187" t="s">
        <v>37</v>
      </c>
      <c r="O145" s="188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6" t="s">
        <v>123</v>
      </c>
      <c r="AT145" s="156" t="s">
        <v>119</v>
      </c>
      <c r="AU145" s="156" t="s">
        <v>82</v>
      </c>
      <c r="AY145" s="16" t="s">
        <v>117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6" t="s">
        <v>80</v>
      </c>
      <c r="BK145" s="157">
        <f>ROUND(I145*H145,2)</f>
        <v>0</v>
      </c>
      <c r="BL145" s="16" t="s">
        <v>123</v>
      </c>
      <c r="BM145" s="156" t="s">
        <v>240</v>
      </c>
    </row>
    <row r="146" spans="1:65" s="2" customFormat="1" ht="6.95" customHeight="1" x14ac:dyDescent="0.2">
      <c r="A146" s="31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32"/>
      <c r="M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</sheetData>
  <autoFilter ref="C123:K14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VP - Vodovodní přípojka</vt:lpstr>
      <vt:lpstr>VON - Vedlejší a ostatní ...</vt:lpstr>
      <vt:lpstr>'Rekapitulace stavby'!Názvy_tisku</vt:lpstr>
      <vt:lpstr>'VON - Vedlejší a ostatní ...'!Názvy_tisku</vt:lpstr>
      <vt:lpstr>'VP - Vodovodní přípojka'!Názvy_tisku</vt:lpstr>
      <vt:lpstr>'Rekapitulace stavby'!Oblast_tisku</vt:lpstr>
      <vt:lpstr>'VON - Vedlejší a ostatní ...'!Oblast_tisku</vt:lpstr>
      <vt:lpstr>'VP - Vodovodní přípojka'!Oblast_tisku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2021-04-21T07:13:24Z</cp:lastPrinted>
  <dcterms:created xsi:type="dcterms:W3CDTF">2021-03-29T11:55:16Z</dcterms:created>
  <dcterms:modified xsi:type="dcterms:W3CDTF">2021-04-21T07:13:26Z</dcterms:modified>
</cp:coreProperties>
</file>